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475" windowHeight="11205" activeTab="0"/>
  </bookViews>
  <sheets>
    <sheet name="餐饮 排水" sheetId="1" r:id="rId1"/>
    <sheet name="餐饮 西岗区" sheetId="2" r:id="rId2"/>
    <sheet name="餐饮 甘井子" sheetId="3" r:id="rId3"/>
    <sheet name="餐饮沙河口" sheetId="4" r:id="rId4"/>
    <sheet name="厨余沙河口 (3)" sheetId="5" r:id="rId5"/>
    <sheet name="餐厨中山区" sheetId="6" r:id="rId6"/>
  </sheets>
  <definedNames>
    <definedName name="_xlnm.Print_Area" localSheetId="5">'餐厨中山区'!$A$1:$M$38</definedName>
    <definedName name="_xlnm.Print_Area" localSheetId="2">'餐饮 甘井子'!$A$1:$AC$38</definedName>
    <definedName name="_xlnm.Print_Area" localSheetId="0">'餐饮 排水'!$A$1:$O$39</definedName>
    <definedName name="_xlnm.Print_Area" localSheetId="1">'餐饮 西岗区'!$A$1:$I$38</definedName>
    <definedName name="_xlnm.Print_Area" localSheetId="3">'餐饮沙河口'!$A$1:$K$37</definedName>
  </definedNames>
  <calcPr fullCalcOnLoad="1"/>
</workbook>
</file>

<file path=xl/sharedStrings.xml><?xml version="1.0" encoding="utf-8"?>
<sst xmlns="http://schemas.openxmlformats.org/spreadsheetml/2006/main" count="337" uniqueCount="76">
  <si>
    <t xml:space="preserve">夏家河污泥厂2023年12月餐饮垃圾处理量统计表                       </t>
  </si>
  <si>
    <t xml:space="preserve">                                                               单位：吨</t>
  </si>
  <si>
    <t>日期</t>
  </si>
  <si>
    <t>甘井子区餐厨</t>
  </si>
  <si>
    <t>西岗区餐厨</t>
  </si>
  <si>
    <t>西岗区B标（金洁市容环境）</t>
  </si>
  <si>
    <t>中山区餐厨</t>
  </si>
  <si>
    <t>沙河口区餐厨</t>
  </si>
  <si>
    <t>沙河口区厨余</t>
  </si>
  <si>
    <t>合计</t>
  </si>
  <si>
    <t>重量</t>
  </si>
  <si>
    <t>车数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</si>
  <si>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</si>
  <si>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</si>
  <si>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</si>
  <si>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</si>
  <si>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</si>
  <si>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</si>
  <si>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</si>
  <si>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</si>
  <si>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</si>
  <si>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</si>
  <si>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</si>
  <si>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</si>
  <si>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</si>
  <si>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</si>
  <si>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</si>
  <si>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</si>
  <si>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</si>
  <si>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</si>
  <si>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</si>
  <si>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</si>
  <si>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</si>
  <si>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</si>
  <si>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</si>
  <si>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</si>
  <si>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</si>
  <si>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</si>
  <si>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</si>
  <si>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</si>
  <si>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</si>
  <si>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</si>
  <si>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</si>
  <si>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 xml:space="preserve">          负责人             审核人              制表人                 日期</t>
  </si>
  <si>
    <t>单位：吨</t>
  </si>
  <si>
    <t>西岗区A标（明悦市容环境）</t>
  </si>
  <si>
    <t>西岗区分类A标</t>
  </si>
  <si>
    <t xml:space="preserve">        负责人            审核人             制表人              日期</t>
  </si>
  <si>
    <t>甘井子01标段</t>
  </si>
  <si>
    <t>甘井子02标段</t>
  </si>
  <si>
    <t>甘井子03标段</t>
  </si>
  <si>
    <t>甘井子04标段</t>
  </si>
  <si>
    <t>甘井子05标段</t>
  </si>
  <si>
    <t>甘井子06标段</t>
  </si>
  <si>
    <t>甘井子07标段</t>
  </si>
  <si>
    <t>甘井子08标段</t>
  </si>
  <si>
    <t>甘井子09标段</t>
  </si>
  <si>
    <t>甘井子10标段</t>
  </si>
  <si>
    <t>甘井子11标段</t>
  </si>
  <si>
    <t>甘井子12标段</t>
  </si>
  <si>
    <t>甘井子13标段</t>
  </si>
  <si>
    <t xml:space="preserve"> 负责人                                       审核人                                           制表人                                         日期</t>
  </si>
  <si>
    <t>沙河口区01标段</t>
  </si>
  <si>
    <t>沙河口区02标段</t>
  </si>
  <si>
    <t>沙河口区03标段</t>
  </si>
  <si>
    <t>沙河口区04标段</t>
  </si>
  <si>
    <t xml:space="preserve">     负责人                  审核人                  制表人                  日期</t>
  </si>
  <si>
    <t>厨余（沙河口04标段）</t>
  </si>
  <si>
    <t xml:space="preserve">   负责人              审核人                制表人                日期</t>
  </si>
  <si>
    <t>作成</t>
  </si>
  <si>
    <t>中山区01标段</t>
  </si>
  <si>
    <t>中山区02标段</t>
  </si>
  <si>
    <t>中山区03标段</t>
  </si>
  <si>
    <t>中山区04标段</t>
  </si>
  <si>
    <t>中山区05标段</t>
  </si>
  <si>
    <t xml:space="preserve">       负责人             审核人               制表人                      日期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</si>
</sst>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* #,##0.00_ ;_ * \-#,##0.00_ ;_ * &quot;-&quot;_ ;_ @_ "/>
    <numFmt numFmtId="178" formatCode="_ * #,##0_ ;_ * \-#,##0_ ;_ * &quot;-&quot;??_ ;_ @_ "/>
    <numFmt numFmtId="179" formatCode="0.0000000_ "/>
    <numFmt numFmtId="180" formatCode="0.00_ "/>
    <numFmt numFmtId="181" formatCode="_ * #,##0.0_ ;_ * \-#,##0.0_ ;_ * &quot;-&quot;_ ;_ @_ "/>
    <numFmt numFmtId="182" formatCode="0_ "/>
    <numFmt numFmtId="183" formatCode="0.0_ "/>
    <numFmt numFmtId="184" formatCode="_ * #,##0.000_ ;_ * \-#,##0.000_ ;_ * &quot;-&quot;_ ;_ @_ "/>
  </numFmts>
  <fonts count="3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3"/>
      <name val="宋体"/>
      <family val="0"/>
    </font>
    <font>
      <b/>
      <sz val="14"/>
      <name val="宋体"/>
      <family val="0"/>
    </font>
    <font>
      <b/>
      <sz val="14"/>
      <color indexed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176" fontId="25" fillId="0" borderId="12" xfId="0" applyNumberFormat="1" applyFont="1" applyBorder="1" applyAlignment="1">
      <alignment horizontal="center" vertical="center"/>
    </xf>
    <xf numFmtId="177" fontId="25" fillId="0" borderId="12" xfId="0" applyNumberFormat="1" applyFont="1" applyFill="1" applyBorder="1" applyAlignment="1">
      <alignment horizontal="center" vertical="center" shrinkToFit="1"/>
    </xf>
    <xf numFmtId="41" fontId="25" fillId="0" borderId="12" xfId="0" applyNumberFormat="1" applyFont="1" applyFill="1" applyBorder="1" applyAlignment="1">
      <alignment horizontal="center" vertical="center" shrinkToFit="1"/>
    </xf>
    <xf numFmtId="177" fontId="25" fillId="0" borderId="12" xfId="0" applyNumberFormat="1" applyFont="1" applyBorder="1" applyAlignment="1">
      <alignment vertical="center"/>
    </xf>
    <xf numFmtId="41" fontId="25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1" fontId="25" fillId="0" borderId="12" xfId="0" applyNumberFormat="1" applyFont="1" applyBorder="1" applyAlignment="1">
      <alignment horizontal="center" vertical="center"/>
    </xf>
    <xf numFmtId="177" fontId="27" fillId="2" borderId="12" xfId="0" applyNumberFormat="1" applyFont="1" applyFill="1" applyBorder="1" applyAlignment="1">
      <alignment horizontal="center" vertical="center" shrinkToFit="1"/>
    </xf>
    <xf numFmtId="41" fontId="27" fillId="2" borderId="12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41" fontId="28" fillId="0" borderId="0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/>
    </xf>
    <xf numFmtId="41" fontId="28" fillId="0" borderId="0" xfId="0" applyNumberFormat="1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176" fontId="25" fillId="0" borderId="0" xfId="0" applyNumberFormat="1" applyFont="1" applyFill="1" applyBorder="1" applyAlignment="1">
      <alignment/>
    </xf>
    <xf numFmtId="176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31" fontId="28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77" fontId="2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Border="1" applyAlignment="1">
      <alignment horizontal="left"/>
    </xf>
    <xf numFmtId="177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26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177" fontId="31" fillId="0" borderId="12" xfId="0" applyNumberFormat="1" applyFont="1" applyFill="1" applyBorder="1" applyAlignment="1">
      <alignment horizontal="center" vertical="center" shrinkToFit="1"/>
    </xf>
    <xf numFmtId="41" fontId="31" fillId="0" borderId="12" xfId="0" applyNumberFormat="1" applyFont="1" applyFill="1" applyBorder="1" applyAlignment="1">
      <alignment horizontal="center" vertical="center" shrinkToFit="1"/>
    </xf>
    <xf numFmtId="177" fontId="31" fillId="0" borderId="12" xfId="0" applyNumberFormat="1" applyFont="1" applyBorder="1" applyAlignment="1">
      <alignment vertical="center"/>
    </xf>
    <xf numFmtId="41" fontId="31" fillId="0" borderId="12" xfId="0" applyNumberFormat="1" applyFont="1" applyBorder="1" applyAlignment="1">
      <alignment vertical="center"/>
    </xf>
    <xf numFmtId="31" fontId="25" fillId="0" borderId="0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center" vertical="center"/>
    </xf>
    <xf numFmtId="177" fontId="27" fillId="2" borderId="0" xfId="0" applyNumberFormat="1" applyFont="1" applyFill="1" applyBorder="1" applyAlignment="1">
      <alignment horizontal="center" vertical="center" shrinkToFit="1"/>
    </xf>
    <xf numFmtId="41" fontId="27" fillId="2" borderId="0" xfId="0" applyNumberFormat="1" applyFont="1" applyFill="1" applyBorder="1" applyAlignment="1">
      <alignment horizontal="center" vertical="center" shrinkToFit="1"/>
    </xf>
    <xf numFmtId="177" fontId="27" fillId="0" borderId="0" xfId="0" applyNumberFormat="1" applyFont="1" applyBorder="1" applyAlignment="1">
      <alignment vertical="center"/>
    </xf>
    <xf numFmtId="41" fontId="27" fillId="0" borderId="0" xfId="0" applyNumberFormat="1" applyFont="1" applyBorder="1" applyAlignment="1">
      <alignment vertical="center"/>
    </xf>
    <xf numFmtId="176" fontId="32" fillId="0" borderId="0" xfId="0" applyNumberFormat="1" applyFont="1" applyFill="1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31" fontId="31" fillId="0" borderId="12" xfId="0" applyNumberFormat="1" applyFont="1" applyBorder="1" applyAlignment="1">
      <alignment horizontal="center" vertical="center"/>
    </xf>
    <xf numFmtId="177" fontId="31" fillId="0" borderId="12" xfId="0" applyNumberFormat="1" applyFont="1" applyBorder="1" applyAlignment="1">
      <alignment horizontal="center" vertical="center"/>
    </xf>
    <xf numFmtId="41" fontId="31" fillId="0" borderId="12" xfId="0" applyNumberFormat="1" applyFont="1" applyBorder="1" applyAlignment="1">
      <alignment horizontal="center" vertical="center"/>
    </xf>
    <xf numFmtId="176" fontId="31" fillId="0" borderId="0" xfId="0" applyNumberFormat="1" applyFont="1" applyFill="1" applyBorder="1" applyAlignment="1">
      <alignment/>
    </xf>
    <xf numFmtId="176" fontId="31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177" fontId="0" fillId="0" borderId="0" xfId="0" applyNumberFormat="1" applyFont="1" applyBorder="1" applyAlignment="1">
      <alignment/>
    </xf>
    <xf numFmtId="0" fontId="35" fillId="0" borderId="10" xfId="0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/>
    </xf>
    <xf numFmtId="177" fontId="31" fillId="2" borderId="12" xfId="0" applyNumberFormat="1" applyFont="1" applyFill="1" applyBorder="1" applyAlignment="1">
      <alignment horizontal="center" vertical="center" shrinkToFit="1"/>
    </xf>
    <xf numFmtId="41" fontId="31" fillId="2" borderId="12" xfId="0" applyNumberFormat="1" applyFont="1" applyFill="1" applyBorder="1" applyAlignment="1">
      <alignment horizontal="center" vertical="center" shrinkToFit="1"/>
    </xf>
    <xf numFmtId="41" fontId="0" fillId="0" borderId="12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31" fontId="31" fillId="0" borderId="12" xfId="0" applyNumberFormat="1" applyFont="1" applyBorder="1" applyAlignment="1">
      <alignment horizontal="center"/>
    </xf>
    <xf numFmtId="41" fontId="31" fillId="0" borderId="12" xfId="0" applyNumberFormat="1" applyFont="1" applyBorder="1" applyAlignment="1">
      <alignment/>
    </xf>
    <xf numFmtId="176" fontId="35" fillId="0" borderId="18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35" fillId="0" borderId="18" xfId="0" applyFont="1" applyBorder="1" applyAlignment="1">
      <alignment horizontal="center"/>
    </xf>
    <xf numFmtId="31" fontId="35" fillId="0" borderId="18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41" fontId="0" fillId="0" borderId="0" xfId="0" applyNumberFormat="1" applyFont="1" applyAlignment="1">
      <alignment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31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Border="1" applyAlignment="1">
      <alignment horizontal="center" vertical="center"/>
    </xf>
    <xf numFmtId="41" fontId="31" fillId="0" borderId="0" xfId="0" applyNumberFormat="1" applyFont="1" applyBorder="1" applyAlignment="1">
      <alignment horizontal="center" vertical="center"/>
    </xf>
    <xf numFmtId="177" fontId="31" fillId="2" borderId="0" xfId="0" applyNumberFormat="1" applyFont="1" applyFill="1" applyBorder="1" applyAlignment="1">
      <alignment horizontal="center" vertical="center" shrinkToFit="1"/>
    </xf>
    <xf numFmtId="41" fontId="31" fillId="2" borderId="0" xfId="0" applyNumberFormat="1" applyFont="1" applyFill="1" applyBorder="1" applyAlignment="1">
      <alignment horizontal="center" vertical="center" shrinkToFit="1"/>
    </xf>
    <xf numFmtId="177" fontId="31" fillId="0" borderId="0" xfId="0" applyNumberFormat="1" applyFont="1" applyBorder="1" applyAlignment="1">
      <alignment vertical="center"/>
    </xf>
    <xf numFmtId="41" fontId="31" fillId="0" borderId="0" xfId="0" applyNumberFormat="1" applyFont="1" applyBorder="1" applyAlignment="1">
      <alignment vertical="center"/>
    </xf>
    <xf numFmtId="0" fontId="31" fillId="0" borderId="0" xfId="0" applyFont="1" applyAlignment="1">
      <alignment/>
    </xf>
    <xf numFmtId="41" fontId="28" fillId="0" borderId="0" xfId="0" applyNumberFormat="1" applyFont="1" applyAlignment="1">
      <alignment/>
    </xf>
    <xf numFmtId="177" fontId="27" fillId="18" borderId="12" xfId="0" applyNumberFormat="1" applyFont="1" applyFill="1" applyBorder="1" applyAlignment="1">
      <alignment horizontal="center" vertical="center" shrinkToFit="1"/>
    </xf>
    <xf numFmtId="177" fontId="31" fillId="18" borderId="12" xfId="0" applyNumberFormat="1" applyFont="1" applyFill="1" applyBorder="1" applyAlignment="1">
      <alignment vertical="center"/>
    </xf>
    <xf numFmtId="177" fontId="31" fillId="18" borderId="12" xfId="0" applyNumberFormat="1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2021-07月城肥" xfId="41"/>
    <cellStyle name="常规 24" xfId="42"/>
    <cellStyle name="常规 6" xfId="43"/>
    <cellStyle name="常规 7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6869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96869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686925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9686925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83724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3724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8372475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8372475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75926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759267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17592675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17592675" y="742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41045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41045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7410450" y="82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7410450" y="82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9525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48475" y="552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8867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886700" y="82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7886700" y="82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7886700" y="8286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5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O1"/>
    </sheetView>
  </sheetViews>
  <sheetFormatPr defaultColWidth="9.00390625" defaultRowHeight="14.25"/>
  <cols>
    <col min="1" max="1" width="5.375" style="1" customWidth="1"/>
    <col min="2" max="2" width="12.625" style="1" customWidth="1"/>
    <col min="3" max="3" width="7.50390625" style="1" customWidth="1"/>
    <col min="4" max="4" width="12.625" style="1" customWidth="1"/>
    <col min="5" max="5" width="7.50390625" style="1" customWidth="1"/>
    <col min="6" max="6" width="12.25390625" style="1" hidden="1" customWidth="1"/>
    <col min="7" max="7" width="5.50390625" style="1" hidden="1" customWidth="1"/>
    <col min="8" max="8" width="12.375" style="1" customWidth="1"/>
    <col min="9" max="9" width="8.75390625" style="1" customWidth="1"/>
    <col min="10" max="10" width="15.625" style="1" customWidth="1"/>
    <col min="11" max="11" width="6.25390625" style="1" customWidth="1"/>
    <col min="12" max="12" width="12.125" style="1" customWidth="1"/>
    <col min="13" max="13" width="4.875" style="1" customWidth="1"/>
    <col min="14" max="14" width="13.75390625" style="1" customWidth="1"/>
    <col min="15" max="15" width="7.75390625" style="1" customWidth="1"/>
    <col min="16" max="16" width="11.625" style="1" bestFit="1" customWidth="1"/>
    <col min="17" max="17" width="16.125" style="1" bestFit="1" customWidth="1"/>
    <col min="18" max="18" width="9.00390625" style="1" customWidth="1"/>
    <col min="19" max="19" width="11.625" style="1" bestFit="1" customWidth="1"/>
    <col min="20" max="16384" width="9.00390625" style="1" customWidth="1"/>
  </cols>
  <sheetData>
    <row r="1" spans="1:15" ht="35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" customFormat="1" ht="23.25" customHeight="1">
      <c r="A2" s="2">
        <v>1000</v>
      </c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s="3" customFormat="1" ht="51.75" customHeight="1">
      <c r="A3" s="39" t="s">
        <v>2</v>
      </c>
      <c r="B3" s="43" t="s">
        <v>3</v>
      </c>
      <c r="C3" s="44"/>
      <c r="D3" s="43" t="s">
        <v>4</v>
      </c>
      <c r="E3" s="44"/>
      <c r="F3" s="43" t="s">
        <v>5</v>
      </c>
      <c r="G3" s="44"/>
      <c r="H3" s="43" t="s">
        <v>6</v>
      </c>
      <c r="I3" s="44"/>
      <c r="J3" s="43" t="s">
        <v>7</v>
      </c>
      <c r="K3" s="44"/>
      <c r="L3" s="43" t="s">
        <v>8</v>
      </c>
      <c r="M3" s="44"/>
      <c r="N3" s="36" t="s">
        <v>9</v>
      </c>
      <c r="O3" s="37"/>
    </row>
    <row r="4" spans="1:15" s="3" customFormat="1" ht="29.25" customHeight="1">
      <c r="A4" s="40"/>
      <c r="B4" s="4" t="s">
        <v>10</v>
      </c>
      <c r="C4" s="4" t="s">
        <v>11</v>
      </c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  <c r="N4" s="5" t="s">
        <v>10</v>
      </c>
      <c r="O4" s="5" t="s">
        <v>11</v>
      </c>
    </row>
    <row r="5" spans="1:15" s="11" customFormat="1" ht="27.75" customHeight="1">
      <c r="A5" s="6" t="s">
        <v>12</v>
      </c>
      <c r="B5" s="7">
        <v>56.66</v>
      </c>
      <c r="C5" s="8">
        <v>11</v>
      </c>
      <c r="D5" s="7">
        <v>10.58</v>
      </c>
      <c r="E5" s="8">
        <v>2</v>
      </c>
      <c r="F5" s="7">
        <v>0</v>
      </c>
      <c r="G5" s="8">
        <v>0</v>
      </c>
      <c r="H5" s="7">
        <v>16.4</v>
      </c>
      <c r="I5" s="8">
        <v>4</v>
      </c>
      <c r="J5" s="7">
        <v>54.64</v>
      </c>
      <c r="K5" s="8">
        <v>8</v>
      </c>
      <c r="L5" s="7"/>
      <c r="M5" s="8"/>
      <c r="N5" s="9">
        <f aca="true" t="shared" si="0" ref="N5:N35">B5+D5+H5+J5+L5</f>
        <v>138.27999999999997</v>
      </c>
      <c r="O5" s="10">
        <f aca="true" t="shared" si="1" ref="O5:O35">C5+E5+I5+K5+M5</f>
        <v>25</v>
      </c>
    </row>
    <row r="6" spans="1:15" s="11" customFormat="1" ht="27.75" customHeight="1">
      <c r="A6" s="6" t="s">
        <v>13</v>
      </c>
      <c r="B6" s="7">
        <v>44.68</v>
      </c>
      <c r="C6" s="8">
        <v>9</v>
      </c>
      <c r="D6" s="7">
        <v>8.56</v>
      </c>
      <c r="E6" s="8">
        <v>2</v>
      </c>
      <c r="F6" s="7">
        <v>0</v>
      </c>
      <c r="G6" s="8">
        <v>0</v>
      </c>
      <c r="H6" s="7">
        <v>20.24</v>
      </c>
      <c r="I6" s="8">
        <v>5</v>
      </c>
      <c r="J6" s="7">
        <v>57.12</v>
      </c>
      <c r="K6" s="8">
        <v>8</v>
      </c>
      <c r="L6" s="7"/>
      <c r="M6" s="8"/>
      <c r="N6" s="9">
        <f t="shared" si="0"/>
        <v>130.6</v>
      </c>
      <c r="O6" s="10">
        <f t="shared" si="1"/>
        <v>24</v>
      </c>
    </row>
    <row r="7" spans="1:15" s="11" customFormat="1" ht="27.75" customHeight="1">
      <c r="A7" s="6" t="s">
        <v>14</v>
      </c>
      <c r="B7" s="7">
        <v>46.98</v>
      </c>
      <c r="C7" s="8">
        <v>9</v>
      </c>
      <c r="D7" s="7">
        <v>0</v>
      </c>
      <c r="E7" s="8">
        <v>0</v>
      </c>
      <c r="F7" s="7">
        <v>0</v>
      </c>
      <c r="G7" s="8">
        <v>0</v>
      </c>
      <c r="H7" s="7">
        <v>12.98</v>
      </c>
      <c r="I7" s="8">
        <v>3</v>
      </c>
      <c r="J7" s="7">
        <v>45.06</v>
      </c>
      <c r="K7" s="8">
        <v>7</v>
      </c>
      <c r="L7" s="7">
        <v>8.64</v>
      </c>
      <c r="M7" s="8">
        <v>1</v>
      </c>
      <c r="N7" s="9">
        <f t="shared" si="0"/>
        <v>113.66</v>
      </c>
      <c r="O7" s="10">
        <f t="shared" si="1"/>
        <v>20</v>
      </c>
    </row>
    <row r="8" spans="1:15" s="11" customFormat="1" ht="27.75" customHeight="1">
      <c r="A8" s="6" t="s">
        <v>15</v>
      </c>
      <c r="B8" s="7">
        <v>45.38</v>
      </c>
      <c r="C8" s="8">
        <v>9</v>
      </c>
      <c r="D8" s="7">
        <v>8.84</v>
      </c>
      <c r="E8" s="8">
        <v>2</v>
      </c>
      <c r="F8" s="7">
        <v>0</v>
      </c>
      <c r="G8" s="8">
        <v>0</v>
      </c>
      <c r="H8" s="7">
        <v>16.64</v>
      </c>
      <c r="I8" s="8">
        <v>4</v>
      </c>
      <c r="J8" s="7">
        <v>63.16</v>
      </c>
      <c r="K8" s="8">
        <v>9</v>
      </c>
      <c r="L8" s="7"/>
      <c r="M8" s="8"/>
      <c r="N8" s="9">
        <f t="shared" si="0"/>
        <v>134.01999999999998</v>
      </c>
      <c r="O8" s="10">
        <f t="shared" si="1"/>
        <v>24</v>
      </c>
    </row>
    <row r="9" spans="1:15" s="11" customFormat="1" ht="27.75" customHeight="1">
      <c r="A9" s="6" t="s">
        <v>16</v>
      </c>
      <c r="B9" s="7">
        <v>54.78</v>
      </c>
      <c r="C9" s="8">
        <v>12</v>
      </c>
      <c r="D9" s="7">
        <v>8.98</v>
      </c>
      <c r="E9" s="8">
        <v>2</v>
      </c>
      <c r="F9" s="7">
        <v>0</v>
      </c>
      <c r="G9" s="8">
        <v>0</v>
      </c>
      <c r="H9" s="7">
        <v>18.86</v>
      </c>
      <c r="I9" s="8">
        <v>4</v>
      </c>
      <c r="J9" s="7">
        <v>44.2</v>
      </c>
      <c r="K9" s="8">
        <v>7</v>
      </c>
      <c r="L9" s="7">
        <v>0</v>
      </c>
      <c r="M9" s="8"/>
      <c r="N9" s="9">
        <f t="shared" si="0"/>
        <v>126.82000000000001</v>
      </c>
      <c r="O9" s="10">
        <f t="shared" si="1"/>
        <v>25</v>
      </c>
    </row>
    <row r="10" spans="1:15" s="11" customFormat="1" ht="27.75" customHeight="1">
      <c r="A10" s="6" t="s">
        <v>17</v>
      </c>
      <c r="B10" s="7">
        <v>56.96</v>
      </c>
      <c r="C10" s="8">
        <v>11</v>
      </c>
      <c r="D10" s="7">
        <v>9.52</v>
      </c>
      <c r="E10" s="8">
        <v>2</v>
      </c>
      <c r="F10" s="7">
        <v>0</v>
      </c>
      <c r="G10" s="8">
        <v>0</v>
      </c>
      <c r="H10" s="7">
        <v>23.08</v>
      </c>
      <c r="I10" s="8">
        <v>5</v>
      </c>
      <c r="J10" s="7">
        <v>59.4</v>
      </c>
      <c r="K10" s="8">
        <v>9</v>
      </c>
      <c r="L10" s="7"/>
      <c r="M10" s="8"/>
      <c r="N10" s="9">
        <f t="shared" si="0"/>
        <v>148.96</v>
      </c>
      <c r="O10" s="10">
        <f t="shared" si="1"/>
        <v>27</v>
      </c>
    </row>
    <row r="11" spans="1:15" s="11" customFormat="1" ht="27.75" customHeight="1">
      <c r="A11" s="6" t="s">
        <v>18</v>
      </c>
      <c r="B11" s="7">
        <v>60.62</v>
      </c>
      <c r="C11" s="8">
        <v>11</v>
      </c>
      <c r="D11" s="7">
        <v>9.26</v>
      </c>
      <c r="E11" s="8">
        <v>2</v>
      </c>
      <c r="F11" s="7">
        <v>0</v>
      </c>
      <c r="G11" s="8">
        <v>0</v>
      </c>
      <c r="H11" s="7">
        <v>18.44</v>
      </c>
      <c r="I11" s="8">
        <v>4</v>
      </c>
      <c r="J11" s="7">
        <v>53.98</v>
      </c>
      <c r="K11" s="8">
        <v>7</v>
      </c>
      <c r="L11" s="7">
        <v>7.54</v>
      </c>
      <c r="M11" s="8">
        <v>1</v>
      </c>
      <c r="N11" s="9">
        <f t="shared" si="0"/>
        <v>149.83999999999997</v>
      </c>
      <c r="O11" s="10">
        <f t="shared" si="1"/>
        <v>25</v>
      </c>
    </row>
    <row r="12" spans="1:15" s="11" customFormat="1" ht="27.75" customHeight="1">
      <c r="A12" s="6" t="s">
        <v>19</v>
      </c>
      <c r="B12" s="7">
        <v>44.66</v>
      </c>
      <c r="C12" s="8">
        <v>10</v>
      </c>
      <c r="D12" s="7">
        <v>10.12</v>
      </c>
      <c r="E12" s="8">
        <v>2</v>
      </c>
      <c r="F12" s="7">
        <v>0</v>
      </c>
      <c r="G12" s="8">
        <v>0</v>
      </c>
      <c r="H12" s="7">
        <v>21.88</v>
      </c>
      <c r="I12" s="8">
        <v>5</v>
      </c>
      <c r="J12" s="7">
        <v>50.92</v>
      </c>
      <c r="K12" s="8">
        <v>8</v>
      </c>
      <c r="L12" s="7"/>
      <c r="M12" s="8"/>
      <c r="N12" s="9">
        <f t="shared" si="0"/>
        <v>127.58</v>
      </c>
      <c r="O12" s="10">
        <f t="shared" si="1"/>
        <v>25</v>
      </c>
    </row>
    <row r="13" spans="1:15" s="11" customFormat="1" ht="27.75" customHeight="1">
      <c r="A13" s="6" t="s">
        <v>20</v>
      </c>
      <c r="B13" s="7">
        <v>60.94</v>
      </c>
      <c r="C13" s="8">
        <v>11</v>
      </c>
      <c r="D13" s="7">
        <v>8.44</v>
      </c>
      <c r="E13" s="8">
        <v>2</v>
      </c>
      <c r="F13" s="7">
        <v>0</v>
      </c>
      <c r="G13" s="8">
        <v>0</v>
      </c>
      <c r="H13" s="7">
        <v>17.92</v>
      </c>
      <c r="I13" s="8">
        <v>4</v>
      </c>
      <c r="J13" s="7">
        <v>63.5</v>
      </c>
      <c r="K13" s="8">
        <v>9</v>
      </c>
      <c r="L13" s="7"/>
      <c r="M13" s="8"/>
      <c r="N13" s="9">
        <f t="shared" si="0"/>
        <v>150.8</v>
      </c>
      <c r="O13" s="10">
        <f t="shared" si="1"/>
        <v>26</v>
      </c>
    </row>
    <row r="14" spans="1:15" s="11" customFormat="1" ht="27.75" customHeight="1">
      <c r="A14" s="6" t="s">
        <v>21</v>
      </c>
      <c r="B14" s="7">
        <v>39.56</v>
      </c>
      <c r="C14" s="8">
        <v>8</v>
      </c>
      <c r="D14" s="7">
        <v>0</v>
      </c>
      <c r="E14" s="8">
        <v>0</v>
      </c>
      <c r="F14" s="7">
        <v>0</v>
      </c>
      <c r="G14" s="8">
        <v>0</v>
      </c>
      <c r="H14" s="7">
        <v>16.88</v>
      </c>
      <c r="I14" s="8">
        <v>4</v>
      </c>
      <c r="J14" s="7">
        <v>42.04</v>
      </c>
      <c r="K14" s="8">
        <v>6</v>
      </c>
      <c r="L14" s="7">
        <v>8.86</v>
      </c>
      <c r="M14" s="8">
        <v>1</v>
      </c>
      <c r="N14" s="9">
        <f t="shared" si="0"/>
        <v>107.33999999999999</v>
      </c>
      <c r="O14" s="10">
        <f t="shared" si="1"/>
        <v>19</v>
      </c>
    </row>
    <row r="15" spans="1:15" s="11" customFormat="1" ht="27.75" customHeight="1">
      <c r="A15" s="6" t="s">
        <v>22</v>
      </c>
      <c r="B15" s="7">
        <v>50.9</v>
      </c>
      <c r="C15" s="8">
        <v>10</v>
      </c>
      <c r="D15" s="7">
        <v>9.36</v>
      </c>
      <c r="E15" s="8">
        <v>2</v>
      </c>
      <c r="F15" s="7">
        <v>0</v>
      </c>
      <c r="G15" s="8">
        <v>0</v>
      </c>
      <c r="H15" s="7">
        <v>12.34</v>
      </c>
      <c r="I15" s="8">
        <v>3</v>
      </c>
      <c r="J15" s="7">
        <v>47.3</v>
      </c>
      <c r="K15" s="8">
        <v>7</v>
      </c>
      <c r="L15" s="7">
        <v>0</v>
      </c>
      <c r="M15" s="8">
        <v>0</v>
      </c>
      <c r="N15" s="9">
        <f t="shared" si="0"/>
        <v>119.89999999999999</v>
      </c>
      <c r="O15" s="10">
        <f t="shared" si="1"/>
        <v>22</v>
      </c>
    </row>
    <row r="16" spans="1:15" s="11" customFormat="1" ht="27.75" customHeight="1">
      <c r="A16" s="6" t="s">
        <v>23</v>
      </c>
      <c r="B16" s="7">
        <v>39.36</v>
      </c>
      <c r="C16" s="8">
        <v>10</v>
      </c>
      <c r="D16" s="7">
        <v>8.34</v>
      </c>
      <c r="E16" s="8">
        <v>2</v>
      </c>
      <c r="F16" s="7">
        <v>0</v>
      </c>
      <c r="G16" s="8">
        <v>0</v>
      </c>
      <c r="H16" s="7">
        <v>16.46</v>
      </c>
      <c r="I16" s="8">
        <v>4</v>
      </c>
      <c r="J16" s="7">
        <v>48.16</v>
      </c>
      <c r="K16" s="8">
        <v>8</v>
      </c>
      <c r="L16" s="7">
        <v>0</v>
      </c>
      <c r="M16" s="8">
        <v>0</v>
      </c>
      <c r="N16" s="9">
        <f t="shared" si="0"/>
        <v>112.32</v>
      </c>
      <c r="O16" s="10">
        <f t="shared" si="1"/>
        <v>24</v>
      </c>
    </row>
    <row r="17" spans="1:15" s="11" customFormat="1" ht="27.75" customHeight="1">
      <c r="A17" s="6" t="s">
        <v>24</v>
      </c>
      <c r="B17" s="7">
        <v>55.08</v>
      </c>
      <c r="C17" s="8">
        <v>12</v>
      </c>
      <c r="D17" s="7">
        <v>8.94</v>
      </c>
      <c r="E17" s="8">
        <v>2</v>
      </c>
      <c r="F17" s="7">
        <v>0</v>
      </c>
      <c r="G17" s="8">
        <v>0</v>
      </c>
      <c r="H17" s="7">
        <v>18.36</v>
      </c>
      <c r="I17" s="8">
        <v>4</v>
      </c>
      <c r="J17" s="7">
        <v>57.68</v>
      </c>
      <c r="K17" s="8">
        <v>8</v>
      </c>
      <c r="L17" s="7">
        <v>0</v>
      </c>
      <c r="M17" s="8">
        <v>0</v>
      </c>
      <c r="N17" s="9">
        <f t="shared" si="0"/>
        <v>140.06</v>
      </c>
      <c r="O17" s="10">
        <f t="shared" si="1"/>
        <v>26</v>
      </c>
    </row>
    <row r="18" spans="1:15" s="11" customFormat="1" ht="27.75" customHeight="1">
      <c r="A18" s="6" t="s">
        <v>25</v>
      </c>
      <c r="B18" s="7">
        <v>43.16</v>
      </c>
      <c r="C18" s="8">
        <v>9</v>
      </c>
      <c r="D18" s="7">
        <v>9.6</v>
      </c>
      <c r="E18" s="8">
        <v>2</v>
      </c>
      <c r="F18" s="7">
        <v>0</v>
      </c>
      <c r="G18" s="8">
        <v>0</v>
      </c>
      <c r="H18" s="7">
        <v>21.2</v>
      </c>
      <c r="I18" s="8">
        <v>5</v>
      </c>
      <c r="J18" s="7">
        <v>51.42</v>
      </c>
      <c r="K18" s="8">
        <v>8</v>
      </c>
      <c r="L18" s="7">
        <v>0</v>
      </c>
      <c r="M18" s="8">
        <v>0</v>
      </c>
      <c r="N18" s="9">
        <f t="shared" si="0"/>
        <v>125.38</v>
      </c>
      <c r="O18" s="10">
        <f t="shared" si="1"/>
        <v>24</v>
      </c>
    </row>
    <row r="19" spans="1:15" s="11" customFormat="1" ht="27.75" customHeight="1">
      <c r="A19" s="6" t="s">
        <v>26</v>
      </c>
      <c r="B19" s="7">
        <v>28.34</v>
      </c>
      <c r="C19" s="8">
        <v>7</v>
      </c>
      <c r="D19" s="7">
        <v>7.92</v>
      </c>
      <c r="E19" s="8">
        <v>2</v>
      </c>
      <c r="F19" s="7">
        <v>0</v>
      </c>
      <c r="G19" s="8">
        <v>0</v>
      </c>
      <c r="H19" s="7">
        <v>13.4</v>
      </c>
      <c r="I19" s="8">
        <v>3</v>
      </c>
      <c r="J19" s="7">
        <v>42.18</v>
      </c>
      <c r="K19" s="8">
        <v>7</v>
      </c>
      <c r="L19" s="7">
        <v>0</v>
      </c>
      <c r="M19" s="8">
        <v>0</v>
      </c>
      <c r="N19" s="9">
        <f t="shared" si="0"/>
        <v>91.84</v>
      </c>
      <c r="O19" s="10">
        <f t="shared" si="1"/>
        <v>19</v>
      </c>
    </row>
    <row r="20" spans="1:15" s="11" customFormat="1" ht="27.75" customHeight="1">
      <c r="A20" s="6" t="s">
        <v>27</v>
      </c>
      <c r="B20" s="7">
        <v>44.92</v>
      </c>
      <c r="C20" s="8">
        <v>11</v>
      </c>
      <c r="D20" s="7">
        <v>2.96</v>
      </c>
      <c r="E20" s="8">
        <v>1</v>
      </c>
      <c r="F20" s="7">
        <v>0</v>
      </c>
      <c r="G20" s="8">
        <v>0</v>
      </c>
      <c r="H20" s="7">
        <v>4.32</v>
      </c>
      <c r="I20" s="8">
        <v>1</v>
      </c>
      <c r="J20" s="7">
        <v>41.84</v>
      </c>
      <c r="K20" s="8">
        <v>7</v>
      </c>
      <c r="L20" s="7">
        <v>0</v>
      </c>
      <c r="M20" s="8">
        <v>0</v>
      </c>
      <c r="N20" s="9">
        <f t="shared" si="0"/>
        <v>94.04</v>
      </c>
      <c r="O20" s="10">
        <f t="shared" si="1"/>
        <v>20</v>
      </c>
    </row>
    <row r="21" spans="1:15" s="11" customFormat="1" ht="27.75" customHeight="1">
      <c r="A21" s="6" t="s">
        <v>28</v>
      </c>
      <c r="B21" s="7">
        <v>18.38</v>
      </c>
      <c r="C21" s="8">
        <v>6</v>
      </c>
      <c r="D21" s="7">
        <v>3.66</v>
      </c>
      <c r="E21" s="8">
        <v>1</v>
      </c>
      <c r="F21" s="7">
        <v>0</v>
      </c>
      <c r="G21" s="8">
        <v>0</v>
      </c>
      <c r="H21" s="7">
        <v>4.92</v>
      </c>
      <c r="I21" s="8">
        <v>1</v>
      </c>
      <c r="J21" s="7">
        <v>40.78</v>
      </c>
      <c r="K21" s="8">
        <v>7</v>
      </c>
      <c r="L21" s="7">
        <v>0</v>
      </c>
      <c r="M21" s="8">
        <v>0</v>
      </c>
      <c r="N21" s="9">
        <f t="shared" si="0"/>
        <v>67.74000000000001</v>
      </c>
      <c r="O21" s="10">
        <f t="shared" si="1"/>
        <v>15</v>
      </c>
    </row>
    <row r="22" spans="1:15" s="11" customFormat="1" ht="27.75" customHeight="1">
      <c r="A22" s="6" t="s">
        <v>29</v>
      </c>
      <c r="B22" s="7">
        <v>30.3</v>
      </c>
      <c r="C22" s="8">
        <v>7</v>
      </c>
      <c r="D22" s="7">
        <v>3.02</v>
      </c>
      <c r="E22" s="8">
        <v>1</v>
      </c>
      <c r="F22" s="7">
        <v>0</v>
      </c>
      <c r="G22" s="8">
        <v>0</v>
      </c>
      <c r="H22" s="7">
        <v>13.76</v>
      </c>
      <c r="I22" s="8">
        <v>3</v>
      </c>
      <c r="J22" s="7">
        <v>48.22</v>
      </c>
      <c r="K22" s="8">
        <v>7</v>
      </c>
      <c r="L22" s="7">
        <v>0</v>
      </c>
      <c r="M22" s="8">
        <v>0</v>
      </c>
      <c r="N22" s="9">
        <f t="shared" si="0"/>
        <v>95.3</v>
      </c>
      <c r="O22" s="10">
        <f t="shared" si="1"/>
        <v>18</v>
      </c>
    </row>
    <row r="23" spans="1:15" s="11" customFormat="1" ht="27.75" customHeight="1">
      <c r="A23" s="6" t="s">
        <v>30</v>
      </c>
      <c r="B23" s="7">
        <v>41.8</v>
      </c>
      <c r="C23" s="8">
        <v>10</v>
      </c>
      <c r="D23" s="7">
        <v>10.52</v>
      </c>
      <c r="E23" s="8">
        <v>2</v>
      </c>
      <c r="F23" s="7">
        <v>0</v>
      </c>
      <c r="G23" s="8">
        <v>0</v>
      </c>
      <c r="H23" s="7">
        <v>16.84</v>
      </c>
      <c r="I23" s="8">
        <v>3</v>
      </c>
      <c r="J23" s="7">
        <v>51.62</v>
      </c>
      <c r="K23" s="8">
        <v>8</v>
      </c>
      <c r="L23" s="7">
        <v>0</v>
      </c>
      <c r="M23" s="8">
        <v>0</v>
      </c>
      <c r="N23" s="9">
        <f t="shared" si="0"/>
        <v>120.78</v>
      </c>
      <c r="O23" s="10">
        <f t="shared" si="1"/>
        <v>23</v>
      </c>
    </row>
    <row r="24" spans="1:15" s="11" customFormat="1" ht="27.75" customHeight="1">
      <c r="A24" s="6" t="s">
        <v>31</v>
      </c>
      <c r="B24" s="7">
        <v>49.66</v>
      </c>
      <c r="C24" s="8">
        <v>11</v>
      </c>
      <c r="D24" s="7">
        <v>8.66</v>
      </c>
      <c r="E24" s="8">
        <v>2</v>
      </c>
      <c r="F24" s="7">
        <v>0</v>
      </c>
      <c r="G24" s="8">
        <v>0</v>
      </c>
      <c r="H24" s="7">
        <v>17.38</v>
      </c>
      <c r="I24" s="8">
        <v>4</v>
      </c>
      <c r="J24" s="7">
        <v>57.3</v>
      </c>
      <c r="K24" s="8">
        <v>10</v>
      </c>
      <c r="L24" s="7">
        <v>0</v>
      </c>
      <c r="M24" s="8">
        <v>0</v>
      </c>
      <c r="N24" s="9">
        <f t="shared" si="0"/>
        <v>133</v>
      </c>
      <c r="O24" s="10">
        <f t="shared" si="1"/>
        <v>27</v>
      </c>
    </row>
    <row r="25" spans="1:15" s="11" customFormat="1" ht="27.75" customHeight="1">
      <c r="A25" s="6" t="s">
        <v>32</v>
      </c>
      <c r="B25" s="7">
        <v>34.120000000000005</v>
      </c>
      <c r="C25" s="8">
        <v>8</v>
      </c>
      <c r="D25" s="7">
        <v>8.24</v>
      </c>
      <c r="E25" s="8">
        <v>2</v>
      </c>
      <c r="F25" s="7">
        <v>0</v>
      </c>
      <c r="G25" s="8">
        <v>0</v>
      </c>
      <c r="H25" s="7">
        <v>15.46</v>
      </c>
      <c r="I25" s="8">
        <v>4</v>
      </c>
      <c r="J25" s="7">
        <v>44.04</v>
      </c>
      <c r="K25" s="8">
        <v>7</v>
      </c>
      <c r="L25" s="7">
        <v>0</v>
      </c>
      <c r="M25" s="8">
        <v>0</v>
      </c>
      <c r="N25" s="9">
        <f t="shared" si="0"/>
        <v>101.86000000000001</v>
      </c>
      <c r="O25" s="10">
        <f t="shared" si="1"/>
        <v>21</v>
      </c>
    </row>
    <row r="26" spans="1:15" s="11" customFormat="1" ht="27.75" customHeight="1">
      <c r="A26" s="6" t="s">
        <v>33</v>
      </c>
      <c r="B26" s="7">
        <v>37.14</v>
      </c>
      <c r="C26" s="8">
        <v>9</v>
      </c>
      <c r="D26" s="7">
        <v>9.219999999999999</v>
      </c>
      <c r="E26" s="8">
        <v>2</v>
      </c>
      <c r="F26" s="7">
        <v>0</v>
      </c>
      <c r="G26" s="8">
        <v>0</v>
      </c>
      <c r="H26" s="7">
        <v>9.7</v>
      </c>
      <c r="I26" s="8">
        <v>2</v>
      </c>
      <c r="J26" s="7">
        <v>54.8</v>
      </c>
      <c r="K26" s="8">
        <v>8</v>
      </c>
      <c r="L26" s="7">
        <v>0</v>
      </c>
      <c r="M26" s="8">
        <v>0</v>
      </c>
      <c r="N26" s="9">
        <f t="shared" si="0"/>
        <v>110.86</v>
      </c>
      <c r="O26" s="10">
        <f t="shared" si="1"/>
        <v>21</v>
      </c>
    </row>
    <row r="27" spans="1:15" s="11" customFormat="1" ht="27.75" customHeight="1">
      <c r="A27" s="6" t="s">
        <v>34</v>
      </c>
      <c r="B27" s="7">
        <v>31.6</v>
      </c>
      <c r="C27" s="8">
        <v>7</v>
      </c>
      <c r="D27" s="7">
        <v>7.94</v>
      </c>
      <c r="E27" s="8">
        <v>2</v>
      </c>
      <c r="F27" s="7">
        <v>0</v>
      </c>
      <c r="G27" s="8">
        <v>0</v>
      </c>
      <c r="H27" s="7">
        <v>18.36</v>
      </c>
      <c r="I27" s="8">
        <v>4</v>
      </c>
      <c r="J27" s="7">
        <v>50.24</v>
      </c>
      <c r="K27" s="8">
        <v>8</v>
      </c>
      <c r="L27" s="7">
        <v>0</v>
      </c>
      <c r="M27" s="8">
        <v>0</v>
      </c>
      <c r="N27" s="9">
        <f t="shared" si="0"/>
        <v>108.14</v>
      </c>
      <c r="O27" s="10">
        <f t="shared" si="1"/>
        <v>21</v>
      </c>
    </row>
    <row r="28" spans="1:15" s="11" customFormat="1" ht="27.75" customHeight="1">
      <c r="A28" s="6" t="s">
        <v>35</v>
      </c>
      <c r="B28" s="7">
        <v>52.44</v>
      </c>
      <c r="C28" s="8">
        <v>11</v>
      </c>
      <c r="D28" s="7">
        <v>0</v>
      </c>
      <c r="E28" s="8">
        <v>0</v>
      </c>
      <c r="F28" s="7">
        <v>0</v>
      </c>
      <c r="G28" s="8">
        <v>0</v>
      </c>
      <c r="H28" s="7">
        <v>12.96</v>
      </c>
      <c r="I28" s="8">
        <v>3</v>
      </c>
      <c r="J28" s="7">
        <v>48.56</v>
      </c>
      <c r="K28" s="8">
        <v>7</v>
      </c>
      <c r="L28" s="7">
        <v>0</v>
      </c>
      <c r="M28" s="8">
        <v>0</v>
      </c>
      <c r="N28" s="9">
        <f t="shared" si="0"/>
        <v>113.96000000000001</v>
      </c>
      <c r="O28" s="10">
        <f t="shared" si="1"/>
        <v>21</v>
      </c>
    </row>
    <row r="29" spans="1:15" s="11" customFormat="1" ht="27.75" customHeight="1">
      <c r="A29" s="6" t="s">
        <v>36</v>
      </c>
      <c r="B29" s="7">
        <v>39.74</v>
      </c>
      <c r="C29" s="8">
        <v>8</v>
      </c>
      <c r="D29" s="7">
        <v>10.5</v>
      </c>
      <c r="E29" s="8">
        <v>2</v>
      </c>
      <c r="F29" s="7">
        <v>0</v>
      </c>
      <c r="G29" s="8">
        <v>0</v>
      </c>
      <c r="H29" s="7">
        <v>9.82</v>
      </c>
      <c r="I29" s="8">
        <v>2</v>
      </c>
      <c r="J29" s="7">
        <v>52.02</v>
      </c>
      <c r="K29" s="8">
        <v>8</v>
      </c>
      <c r="L29" s="7">
        <v>0</v>
      </c>
      <c r="M29" s="8">
        <v>0</v>
      </c>
      <c r="N29" s="9">
        <f t="shared" si="0"/>
        <v>112.08000000000001</v>
      </c>
      <c r="O29" s="10">
        <f t="shared" si="1"/>
        <v>20</v>
      </c>
    </row>
    <row r="30" spans="1:15" s="11" customFormat="1" ht="27.75" customHeight="1">
      <c r="A30" s="6" t="s">
        <v>37</v>
      </c>
      <c r="B30" s="7">
        <v>44.9</v>
      </c>
      <c r="C30" s="8">
        <v>9</v>
      </c>
      <c r="D30" s="7">
        <v>10.96</v>
      </c>
      <c r="E30" s="8">
        <v>2</v>
      </c>
      <c r="F30" s="7">
        <v>0</v>
      </c>
      <c r="G30" s="8">
        <v>0</v>
      </c>
      <c r="H30" s="7">
        <v>19.959999999999997</v>
      </c>
      <c r="I30" s="8">
        <v>4</v>
      </c>
      <c r="J30" s="7">
        <v>57.059999999999995</v>
      </c>
      <c r="K30" s="8">
        <v>8</v>
      </c>
      <c r="L30" s="7">
        <v>8.02</v>
      </c>
      <c r="M30" s="8">
        <v>1</v>
      </c>
      <c r="N30" s="9">
        <f t="shared" si="0"/>
        <v>140.9</v>
      </c>
      <c r="O30" s="10">
        <f t="shared" si="1"/>
        <v>24</v>
      </c>
    </row>
    <row r="31" spans="1:15" s="11" customFormat="1" ht="27.75" customHeight="1">
      <c r="A31" s="6" t="s">
        <v>38</v>
      </c>
      <c r="B31" s="7">
        <v>52.58</v>
      </c>
      <c r="C31" s="8">
        <v>11</v>
      </c>
      <c r="D31" s="7">
        <v>9.86</v>
      </c>
      <c r="E31" s="8">
        <v>2</v>
      </c>
      <c r="F31" s="7">
        <v>0</v>
      </c>
      <c r="G31" s="8">
        <v>0</v>
      </c>
      <c r="H31" s="7">
        <v>19.439999999999998</v>
      </c>
      <c r="I31" s="8">
        <v>4</v>
      </c>
      <c r="J31" s="7">
        <v>48.78</v>
      </c>
      <c r="K31" s="8">
        <v>7</v>
      </c>
      <c r="L31" s="7">
        <v>0</v>
      </c>
      <c r="M31" s="8">
        <v>0</v>
      </c>
      <c r="N31" s="9">
        <f t="shared" si="0"/>
        <v>130.66</v>
      </c>
      <c r="O31" s="10">
        <f t="shared" si="1"/>
        <v>24</v>
      </c>
    </row>
    <row r="32" spans="1:15" s="11" customFormat="1" ht="27.75" customHeight="1">
      <c r="A32" s="6" t="s">
        <v>39</v>
      </c>
      <c r="B32" s="7">
        <v>43.68</v>
      </c>
      <c r="C32" s="8">
        <v>9</v>
      </c>
      <c r="D32" s="7">
        <v>9.74</v>
      </c>
      <c r="E32" s="8">
        <v>2</v>
      </c>
      <c r="F32" s="7">
        <v>0</v>
      </c>
      <c r="G32" s="8">
        <v>0</v>
      </c>
      <c r="H32" s="7">
        <v>15.12</v>
      </c>
      <c r="I32" s="8">
        <v>3</v>
      </c>
      <c r="J32" s="7">
        <v>54.78</v>
      </c>
      <c r="K32" s="8">
        <v>8</v>
      </c>
      <c r="L32" s="7">
        <v>0</v>
      </c>
      <c r="M32" s="8">
        <v>0</v>
      </c>
      <c r="N32" s="9">
        <f t="shared" si="0"/>
        <v>123.32000000000001</v>
      </c>
      <c r="O32" s="10">
        <f t="shared" si="1"/>
        <v>22</v>
      </c>
    </row>
    <row r="33" spans="1:15" s="11" customFormat="1" ht="27.75" customHeight="1">
      <c r="A33" s="6" t="s">
        <v>40</v>
      </c>
      <c r="B33" s="7">
        <v>58.98</v>
      </c>
      <c r="C33" s="8">
        <v>11</v>
      </c>
      <c r="D33" s="7">
        <v>9.94</v>
      </c>
      <c r="E33" s="8">
        <v>2</v>
      </c>
      <c r="F33" s="7">
        <v>0</v>
      </c>
      <c r="G33" s="8">
        <v>0</v>
      </c>
      <c r="H33" s="7">
        <v>16.02</v>
      </c>
      <c r="I33" s="8">
        <v>3</v>
      </c>
      <c r="J33" s="7">
        <v>54.00000000000001</v>
      </c>
      <c r="K33" s="8">
        <v>7</v>
      </c>
      <c r="L33" s="7">
        <v>0</v>
      </c>
      <c r="M33" s="8">
        <v>0</v>
      </c>
      <c r="N33" s="9">
        <f t="shared" si="0"/>
        <v>138.94</v>
      </c>
      <c r="O33" s="10">
        <f t="shared" si="1"/>
        <v>23</v>
      </c>
    </row>
    <row r="34" spans="1:15" s="11" customFormat="1" ht="27.75" customHeight="1">
      <c r="A34" s="6" t="s">
        <v>41</v>
      </c>
      <c r="B34" s="7">
        <v>41.85999999999999</v>
      </c>
      <c r="C34" s="8">
        <v>8</v>
      </c>
      <c r="D34" s="7">
        <v>8.44</v>
      </c>
      <c r="E34" s="8">
        <v>2</v>
      </c>
      <c r="F34" s="7">
        <v>0</v>
      </c>
      <c r="G34" s="8">
        <v>0</v>
      </c>
      <c r="H34" s="7">
        <v>22.499999999999996</v>
      </c>
      <c r="I34" s="8">
        <v>5</v>
      </c>
      <c r="J34" s="7">
        <v>56.38</v>
      </c>
      <c r="K34" s="8">
        <v>8</v>
      </c>
      <c r="L34" s="7">
        <v>0</v>
      </c>
      <c r="M34" s="8">
        <v>0</v>
      </c>
      <c r="N34" s="9">
        <f t="shared" si="0"/>
        <v>129.17999999999998</v>
      </c>
      <c r="O34" s="10">
        <f t="shared" si="1"/>
        <v>23</v>
      </c>
    </row>
    <row r="35" spans="1:15" s="11" customFormat="1" ht="25.5" customHeight="1">
      <c r="A35" s="6" t="s">
        <v>42</v>
      </c>
      <c r="B35" s="7">
        <v>28.659999999999997</v>
      </c>
      <c r="C35" s="8">
        <v>6</v>
      </c>
      <c r="D35" s="7">
        <v>0</v>
      </c>
      <c r="E35" s="8">
        <v>0</v>
      </c>
      <c r="F35" s="7">
        <v>0</v>
      </c>
      <c r="G35" s="8">
        <v>0</v>
      </c>
      <c r="H35" s="7">
        <v>13.48</v>
      </c>
      <c r="I35" s="8">
        <v>4</v>
      </c>
      <c r="J35" s="9">
        <v>54.24</v>
      </c>
      <c r="K35" s="10">
        <v>9</v>
      </c>
      <c r="L35" s="7">
        <v>0</v>
      </c>
      <c r="M35" s="8">
        <v>0</v>
      </c>
      <c r="N35" s="9">
        <f t="shared" si="0"/>
        <v>96.38</v>
      </c>
      <c r="O35" s="10">
        <f t="shared" si="1"/>
        <v>19</v>
      </c>
    </row>
    <row r="36" spans="1:19" s="11" customFormat="1" ht="56.25" customHeight="1">
      <c r="A36" s="12" t="s">
        <v>9</v>
      </c>
      <c r="B36" s="13">
        <f aca="true" t="shared" si="2" ref="B36:O36">SUM(B5:B35)</f>
        <v>1378.82</v>
      </c>
      <c r="C36" s="14">
        <f t="shared" si="2"/>
        <v>291</v>
      </c>
      <c r="D36" s="13">
        <f t="shared" si="2"/>
        <v>232.12</v>
      </c>
      <c r="E36" s="14">
        <f t="shared" si="2"/>
        <v>51</v>
      </c>
      <c r="F36" s="13">
        <f t="shared" si="2"/>
        <v>0</v>
      </c>
      <c r="G36" s="13">
        <f t="shared" si="2"/>
        <v>0</v>
      </c>
      <c r="H36" s="13">
        <f t="shared" si="2"/>
        <v>495.1199999999999</v>
      </c>
      <c r="I36" s="14">
        <f t="shared" si="2"/>
        <v>111</v>
      </c>
      <c r="J36" s="13">
        <f t="shared" si="2"/>
        <v>1595.4199999999996</v>
      </c>
      <c r="K36" s="14">
        <f t="shared" si="2"/>
        <v>240</v>
      </c>
      <c r="L36" s="13">
        <f t="shared" si="2"/>
        <v>33.06</v>
      </c>
      <c r="M36" s="14">
        <f t="shared" si="2"/>
        <v>4</v>
      </c>
      <c r="N36" s="13">
        <f t="shared" si="2"/>
        <v>3734.5400000000004</v>
      </c>
      <c r="O36" s="14">
        <f t="shared" si="2"/>
        <v>697</v>
      </c>
      <c r="Q36" s="15"/>
      <c r="R36" s="15"/>
      <c r="S36" s="15"/>
    </row>
    <row r="37" spans="1:15" s="21" customFormat="1" ht="9.75" customHeight="1">
      <c r="A37" s="16"/>
      <c r="B37" s="17"/>
      <c r="C37" s="18"/>
      <c r="D37" s="18"/>
      <c r="E37" s="18"/>
      <c r="F37" s="18"/>
      <c r="G37" s="18"/>
      <c r="H37" s="19"/>
      <c r="I37" s="17"/>
      <c r="J37" s="17"/>
      <c r="K37" s="17"/>
      <c r="L37" s="17"/>
      <c r="M37" s="17"/>
      <c r="N37" s="20"/>
      <c r="O37" s="20"/>
    </row>
    <row r="38" spans="1:17" s="25" customFormat="1" ht="33.75" customHeight="1">
      <c r="A38" s="22" t="s">
        <v>43</v>
      </c>
      <c r="B38" s="23"/>
      <c r="C38" s="23"/>
      <c r="D38" s="23"/>
      <c r="E38" s="23"/>
      <c r="F38" s="23"/>
      <c r="G38" s="23"/>
      <c r="H38" s="24"/>
      <c r="K38" s="26"/>
      <c r="L38" s="26"/>
      <c r="M38" s="26"/>
      <c r="O38" s="27"/>
      <c r="Q38" s="28"/>
    </row>
    <row r="39" spans="1:8" ht="14.25">
      <c r="A39" s="29"/>
      <c r="B39" s="29"/>
      <c r="C39" s="29"/>
      <c r="D39" s="29"/>
      <c r="E39" s="29"/>
      <c r="F39" s="29"/>
      <c r="G39" s="29"/>
      <c r="H39" s="30"/>
    </row>
    <row r="40" spans="1:17" ht="14.25">
      <c r="A40" s="38"/>
      <c r="B40" s="38"/>
      <c r="C40" s="31"/>
      <c r="D40" s="31"/>
      <c r="E40" s="31"/>
      <c r="F40" s="31"/>
      <c r="G40" s="31"/>
      <c r="H40" s="30"/>
      <c r="N40" s="32"/>
      <c r="Q40" s="32"/>
    </row>
    <row r="41" spans="2:17" ht="14.25">
      <c r="B41" s="33"/>
      <c r="C41" s="33"/>
      <c r="H41" s="30"/>
      <c r="Q41" s="34"/>
    </row>
    <row r="42" spans="2:17" ht="14.25">
      <c r="B42" s="33"/>
      <c r="C42" s="33"/>
      <c r="H42" s="30"/>
      <c r="Q42" s="35"/>
    </row>
    <row r="43" spans="2:8" ht="14.25">
      <c r="B43" s="33"/>
      <c r="C43" s="33"/>
      <c r="H43" s="30"/>
    </row>
    <row r="44" spans="2:8" ht="14.25">
      <c r="B44" s="33"/>
      <c r="C44" s="33"/>
      <c r="H44" s="30"/>
    </row>
    <row r="45" spans="2:8" ht="14.25">
      <c r="B45" s="33"/>
      <c r="C45" s="33"/>
      <c r="H45" s="30"/>
    </row>
    <row r="46" spans="8:17" ht="14.25">
      <c r="H46" s="30"/>
      <c r="Q46" s="34"/>
    </row>
    <row r="47" ht="14.25">
      <c r="H47" s="30"/>
    </row>
    <row r="48" ht="14.25">
      <c r="H48" s="30"/>
    </row>
    <row r="49" spans="8:17" ht="14.25">
      <c r="H49" s="30"/>
      <c r="Q49" s="35"/>
    </row>
    <row r="50" ht="14.25">
      <c r="H50" s="30"/>
    </row>
    <row r="51" ht="14.25">
      <c r="H51" s="30"/>
    </row>
    <row r="52" ht="14.25">
      <c r="H52" s="30"/>
    </row>
    <row r="53" ht="14.25">
      <c r="H53" s="30"/>
    </row>
    <row r="54" ht="14.25">
      <c r="H54" s="30"/>
    </row>
    <row r="55" ht="14.25">
      <c r="H55" s="30"/>
    </row>
    <row r="56" ht="14.25">
      <c r="H56" s="30"/>
    </row>
  </sheetData>
  <sheetProtection/>
  <mergeCells count="11">
    <mergeCell ref="L3:M3"/>
    <mergeCell ref="N3:O3"/>
    <mergeCell ref="A40:B40"/>
    <mergeCell ref="A3:A4"/>
    <mergeCell ref="A1:O1"/>
    <mergeCell ref="B2:O2"/>
    <mergeCell ref="B3:C3"/>
    <mergeCell ref="D3:E3"/>
    <mergeCell ref="F3:G3"/>
    <mergeCell ref="H3:I3"/>
    <mergeCell ref="J3:K3"/>
  </mergeCells>
  <printOptions/>
  <pageMargins left="0.47" right="0.22" top="0.26" bottom="0.22999999999999998" header="0.37" footer="0.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46"/>
  <sheetViews>
    <sheetView workbookViewId="0" topLeftCell="A1">
      <pane xSplit="1" ySplit="4" topLeftCell="B32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D36" sqref="D36"/>
    </sheetView>
  </sheetViews>
  <sheetFormatPr defaultColWidth="9.00390625" defaultRowHeight="14.25"/>
  <cols>
    <col min="1" max="1" width="5.375" style="1" customWidth="1"/>
    <col min="2" max="2" width="18.00390625" style="1" customWidth="1"/>
    <col min="3" max="3" width="9.00390625" style="1" customWidth="1"/>
    <col min="4" max="4" width="14.875" style="1" customWidth="1"/>
    <col min="5" max="5" width="10.25390625" style="1" customWidth="1"/>
    <col min="6" max="6" width="15.75390625" style="1" customWidth="1"/>
    <col min="7" max="7" width="9.875" style="1" customWidth="1"/>
    <col min="8" max="8" width="16.125" style="1" customWidth="1"/>
    <col min="9" max="9" width="10.625" style="1" customWidth="1"/>
    <col min="10" max="10" width="9.00390625" style="1" customWidth="1"/>
    <col min="11" max="11" width="16.125" style="1" bestFit="1" customWidth="1"/>
    <col min="12" max="12" width="9.00390625" style="1" customWidth="1"/>
    <col min="13" max="13" width="11.625" style="1" bestFit="1" customWidth="1"/>
    <col min="14" max="16384" width="9.00390625" style="1" customWidth="1"/>
  </cols>
  <sheetData>
    <row r="1" spans="1:9" ht="35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s="3" customFormat="1" ht="23.25" customHeight="1">
      <c r="A2" s="2">
        <v>1000</v>
      </c>
      <c r="B2" s="42" t="s">
        <v>44</v>
      </c>
      <c r="C2" s="42"/>
      <c r="D2" s="42"/>
      <c r="E2" s="42"/>
      <c r="F2" s="42"/>
      <c r="G2" s="42"/>
      <c r="H2" s="42"/>
      <c r="I2" s="42"/>
    </row>
    <row r="3" spans="1:9" s="3" customFormat="1" ht="51.75" customHeight="1">
      <c r="A3" s="39" t="s">
        <v>2</v>
      </c>
      <c r="B3" s="43" t="s">
        <v>45</v>
      </c>
      <c r="C3" s="44"/>
      <c r="D3" s="43" t="s">
        <v>46</v>
      </c>
      <c r="E3" s="44"/>
      <c r="F3" s="43" t="s">
        <v>5</v>
      </c>
      <c r="G3" s="44"/>
      <c r="H3" s="36" t="s">
        <v>9</v>
      </c>
      <c r="I3" s="37"/>
    </row>
    <row r="4" spans="1:9" s="3" customFormat="1" ht="29.25" customHeight="1">
      <c r="A4" s="40"/>
      <c r="B4" s="5" t="s">
        <v>10</v>
      </c>
      <c r="C4" s="5" t="s">
        <v>11</v>
      </c>
      <c r="D4" s="5" t="s">
        <v>10</v>
      </c>
      <c r="E4" s="5" t="s">
        <v>11</v>
      </c>
      <c r="F4" s="5" t="s">
        <v>10</v>
      </c>
      <c r="G4" s="5" t="s">
        <v>11</v>
      </c>
      <c r="H4" s="5" t="s">
        <v>10</v>
      </c>
      <c r="I4" s="5" t="s">
        <v>11</v>
      </c>
    </row>
    <row r="5" spans="1:9" s="11" customFormat="1" ht="27" customHeight="1">
      <c r="A5" s="6" t="s">
        <v>12</v>
      </c>
      <c r="B5" s="7">
        <v>0</v>
      </c>
      <c r="C5" s="8">
        <v>0</v>
      </c>
      <c r="D5" s="7">
        <f>5.28+5.3</f>
        <v>10.58</v>
      </c>
      <c r="E5" s="8">
        <v>2</v>
      </c>
      <c r="F5" s="7">
        <v>0</v>
      </c>
      <c r="G5" s="7">
        <v>0</v>
      </c>
      <c r="H5" s="9">
        <f aca="true" t="shared" si="0" ref="H5:H35">+B5+D5+F5</f>
        <v>10.58</v>
      </c>
      <c r="I5" s="10">
        <f aca="true" t="shared" si="1" ref="I5:I35">+C5+E5+G5</f>
        <v>2</v>
      </c>
    </row>
    <row r="6" spans="1:9" s="11" customFormat="1" ht="27" customHeight="1">
      <c r="A6" s="6" t="s">
        <v>13</v>
      </c>
      <c r="B6" s="7">
        <v>0</v>
      </c>
      <c r="C6" s="8">
        <v>0</v>
      </c>
      <c r="D6" s="7">
        <f>3.96+4.6</f>
        <v>8.559999999999999</v>
      </c>
      <c r="E6" s="8">
        <v>2</v>
      </c>
      <c r="F6" s="7">
        <v>0</v>
      </c>
      <c r="G6" s="7">
        <v>0</v>
      </c>
      <c r="H6" s="9">
        <f t="shared" si="0"/>
        <v>8.559999999999999</v>
      </c>
      <c r="I6" s="10">
        <f t="shared" si="1"/>
        <v>2</v>
      </c>
    </row>
    <row r="7" spans="1:9" s="11" customFormat="1" ht="27" customHeight="1">
      <c r="A7" s="6" t="s">
        <v>14</v>
      </c>
      <c r="B7" s="7">
        <v>0</v>
      </c>
      <c r="C7" s="8">
        <v>0</v>
      </c>
      <c r="D7" s="7">
        <v>0</v>
      </c>
      <c r="E7" s="8">
        <v>0</v>
      </c>
      <c r="F7" s="7">
        <v>0</v>
      </c>
      <c r="G7" s="7">
        <v>0</v>
      </c>
      <c r="H7" s="9">
        <f t="shared" si="0"/>
        <v>0</v>
      </c>
      <c r="I7" s="10">
        <f t="shared" si="1"/>
        <v>0</v>
      </c>
    </row>
    <row r="8" spans="1:9" s="11" customFormat="1" ht="27" customHeight="1">
      <c r="A8" s="6" t="s">
        <v>15</v>
      </c>
      <c r="B8" s="7">
        <v>0</v>
      </c>
      <c r="C8" s="8">
        <v>0</v>
      </c>
      <c r="D8" s="7">
        <f>4.3+4.54</f>
        <v>8.84</v>
      </c>
      <c r="E8" s="8">
        <v>2</v>
      </c>
      <c r="F8" s="7">
        <v>0</v>
      </c>
      <c r="G8" s="7">
        <v>0</v>
      </c>
      <c r="H8" s="9">
        <f t="shared" si="0"/>
        <v>8.84</v>
      </c>
      <c r="I8" s="10">
        <f t="shared" si="1"/>
        <v>2</v>
      </c>
    </row>
    <row r="9" spans="1:9" s="11" customFormat="1" ht="27" customHeight="1">
      <c r="A9" s="6" t="s">
        <v>16</v>
      </c>
      <c r="B9" s="7">
        <v>0</v>
      </c>
      <c r="C9" s="8">
        <v>0</v>
      </c>
      <c r="D9" s="7">
        <f>4.98+4</f>
        <v>8.98</v>
      </c>
      <c r="E9" s="8">
        <v>2</v>
      </c>
      <c r="F9" s="7">
        <v>0</v>
      </c>
      <c r="G9" s="7">
        <v>0</v>
      </c>
      <c r="H9" s="9">
        <f t="shared" si="0"/>
        <v>8.98</v>
      </c>
      <c r="I9" s="10">
        <f t="shared" si="1"/>
        <v>2</v>
      </c>
    </row>
    <row r="10" spans="1:9" s="11" customFormat="1" ht="27" customHeight="1">
      <c r="A10" s="6" t="s">
        <v>17</v>
      </c>
      <c r="B10" s="7">
        <v>0</v>
      </c>
      <c r="C10" s="8">
        <v>0</v>
      </c>
      <c r="D10" s="7">
        <f>4.6+4.92</f>
        <v>9.52</v>
      </c>
      <c r="E10" s="8">
        <v>2</v>
      </c>
      <c r="F10" s="7">
        <v>0</v>
      </c>
      <c r="G10" s="7">
        <v>0</v>
      </c>
      <c r="H10" s="9">
        <f t="shared" si="0"/>
        <v>9.52</v>
      </c>
      <c r="I10" s="10">
        <f t="shared" si="1"/>
        <v>2</v>
      </c>
    </row>
    <row r="11" spans="1:9" s="11" customFormat="1" ht="27" customHeight="1">
      <c r="A11" s="6" t="s">
        <v>18</v>
      </c>
      <c r="B11" s="7">
        <v>0</v>
      </c>
      <c r="C11" s="8">
        <v>0</v>
      </c>
      <c r="D11" s="7">
        <f>4.16+5.1</f>
        <v>9.26</v>
      </c>
      <c r="E11" s="8">
        <v>2</v>
      </c>
      <c r="F11" s="7">
        <v>0</v>
      </c>
      <c r="G11" s="7">
        <v>0</v>
      </c>
      <c r="H11" s="9">
        <f t="shared" si="0"/>
        <v>9.26</v>
      </c>
      <c r="I11" s="10">
        <f t="shared" si="1"/>
        <v>2</v>
      </c>
    </row>
    <row r="12" spans="1:9" s="11" customFormat="1" ht="27" customHeight="1">
      <c r="A12" s="6" t="s">
        <v>19</v>
      </c>
      <c r="B12" s="7">
        <v>0</v>
      </c>
      <c r="C12" s="8">
        <v>0</v>
      </c>
      <c r="D12" s="7">
        <f>4.62+5.5</f>
        <v>10.120000000000001</v>
      </c>
      <c r="E12" s="8">
        <v>2</v>
      </c>
      <c r="F12" s="7">
        <v>0</v>
      </c>
      <c r="G12" s="7">
        <v>0</v>
      </c>
      <c r="H12" s="9">
        <f t="shared" si="0"/>
        <v>10.120000000000001</v>
      </c>
      <c r="I12" s="10">
        <f t="shared" si="1"/>
        <v>2</v>
      </c>
    </row>
    <row r="13" spans="1:9" s="11" customFormat="1" ht="27" customHeight="1">
      <c r="A13" s="6" t="s">
        <v>20</v>
      </c>
      <c r="B13" s="7">
        <v>0</v>
      </c>
      <c r="C13" s="8">
        <v>0</v>
      </c>
      <c r="D13" s="7">
        <f>3.86+4.58</f>
        <v>8.44</v>
      </c>
      <c r="E13" s="8">
        <v>2</v>
      </c>
      <c r="F13" s="7">
        <v>0</v>
      </c>
      <c r="G13" s="7">
        <v>0</v>
      </c>
      <c r="H13" s="9">
        <f t="shared" si="0"/>
        <v>8.44</v>
      </c>
      <c r="I13" s="10">
        <f t="shared" si="1"/>
        <v>2</v>
      </c>
    </row>
    <row r="14" spans="1:9" s="11" customFormat="1" ht="27" customHeight="1">
      <c r="A14" s="6" t="s">
        <v>21</v>
      </c>
      <c r="B14" s="7">
        <v>0</v>
      </c>
      <c r="C14" s="8">
        <v>0</v>
      </c>
      <c r="D14" s="7">
        <v>0</v>
      </c>
      <c r="E14" s="8">
        <v>0</v>
      </c>
      <c r="F14" s="7">
        <v>0</v>
      </c>
      <c r="G14" s="7">
        <v>0</v>
      </c>
      <c r="H14" s="9">
        <f t="shared" si="0"/>
        <v>0</v>
      </c>
      <c r="I14" s="10">
        <f t="shared" si="1"/>
        <v>0</v>
      </c>
    </row>
    <row r="15" spans="1:9" s="11" customFormat="1" ht="27" customHeight="1">
      <c r="A15" s="6" t="s">
        <v>22</v>
      </c>
      <c r="B15" s="7">
        <v>0</v>
      </c>
      <c r="C15" s="8">
        <v>0</v>
      </c>
      <c r="D15" s="7">
        <f>4.88+4.48</f>
        <v>9.36</v>
      </c>
      <c r="E15" s="8">
        <v>2</v>
      </c>
      <c r="F15" s="7">
        <v>0</v>
      </c>
      <c r="G15" s="7">
        <v>0</v>
      </c>
      <c r="H15" s="9">
        <f t="shared" si="0"/>
        <v>9.36</v>
      </c>
      <c r="I15" s="10">
        <f t="shared" si="1"/>
        <v>2</v>
      </c>
    </row>
    <row r="16" spans="1:9" s="11" customFormat="1" ht="27" customHeight="1">
      <c r="A16" s="6" t="s">
        <v>23</v>
      </c>
      <c r="B16" s="7">
        <v>0</v>
      </c>
      <c r="C16" s="8">
        <v>0</v>
      </c>
      <c r="D16" s="7">
        <f>3.3+5.04</f>
        <v>8.34</v>
      </c>
      <c r="E16" s="8">
        <v>2</v>
      </c>
      <c r="F16" s="7">
        <v>0</v>
      </c>
      <c r="G16" s="7">
        <v>0</v>
      </c>
      <c r="H16" s="9">
        <f t="shared" si="0"/>
        <v>8.34</v>
      </c>
      <c r="I16" s="10">
        <f t="shared" si="1"/>
        <v>2</v>
      </c>
    </row>
    <row r="17" spans="1:9" s="11" customFormat="1" ht="27" customHeight="1">
      <c r="A17" s="6" t="s">
        <v>24</v>
      </c>
      <c r="B17" s="7">
        <v>0</v>
      </c>
      <c r="C17" s="8">
        <v>0</v>
      </c>
      <c r="D17" s="7">
        <f>3.76+5.18</f>
        <v>8.94</v>
      </c>
      <c r="E17" s="8">
        <v>2</v>
      </c>
      <c r="F17" s="7">
        <v>0</v>
      </c>
      <c r="G17" s="7">
        <v>0</v>
      </c>
      <c r="H17" s="9">
        <f t="shared" si="0"/>
        <v>8.94</v>
      </c>
      <c r="I17" s="10">
        <f t="shared" si="1"/>
        <v>2</v>
      </c>
    </row>
    <row r="18" spans="1:9" s="11" customFormat="1" ht="27" customHeight="1">
      <c r="A18" s="6" t="s">
        <v>25</v>
      </c>
      <c r="B18" s="7">
        <v>0</v>
      </c>
      <c r="C18" s="8">
        <v>0</v>
      </c>
      <c r="D18" s="7">
        <f>4.62+4.98</f>
        <v>9.600000000000001</v>
      </c>
      <c r="E18" s="8">
        <v>2</v>
      </c>
      <c r="F18" s="7">
        <v>0</v>
      </c>
      <c r="G18" s="7">
        <v>0</v>
      </c>
      <c r="H18" s="9">
        <f t="shared" si="0"/>
        <v>9.600000000000001</v>
      </c>
      <c r="I18" s="10">
        <f t="shared" si="1"/>
        <v>2</v>
      </c>
    </row>
    <row r="19" spans="1:9" s="11" customFormat="1" ht="27" customHeight="1">
      <c r="A19" s="6" t="s">
        <v>26</v>
      </c>
      <c r="B19" s="7">
        <v>0</v>
      </c>
      <c r="C19" s="8">
        <v>0</v>
      </c>
      <c r="D19" s="7">
        <f>3.16+4.76</f>
        <v>7.92</v>
      </c>
      <c r="E19" s="8">
        <v>2</v>
      </c>
      <c r="F19" s="7">
        <v>0</v>
      </c>
      <c r="G19" s="7">
        <v>0</v>
      </c>
      <c r="H19" s="9">
        <f t="shared" si="0"/>
        <v>7.92</v>
      </c>
      <c r="I19" s="10">
        <f t="shared" si="1"/>
        <v>2</v>
      </c>
    </row>
    <row r="20" spans="1:9" s="11" customFormat="1" ht="27" customHeight="1">
      <c r="A20" s="6" t="s">
        <v>27</v>
      </c>
      <c r="B20" s="7">
        <v>0</v>
      </c>
      <c r="C20" s="8">
        <v>0</v>
      </c>
      <c r="D20" s="7">
        <v>2.96</v>
      </c>
      <c r="E20" s="8">
        <v>1</v>
      </c>
      <c r="F20" s="7">
        <v>0</v>
      </c>
      <c r="G20" s="7">
        <v>0</v>
      </c>
      <c r="H20" s="9">
        <f t="shared" si="0"/>
        <v>2.96</v>
      </c>
      <c r="I20" s="10">
        <f t="shared" si="1"/>
        <v>1</v>
      </c>
    </row>
    <row r="21" spans="1:9" s="11" customFormat="1" ht="27" customHeight="1">
      <c r="A21" s="6" t="s">
        <v>28</v>
      </c>
      <c r="B21" s="7">
        <v>0</v>
      </c>
      <c r="C21" s="8">
        <v>0</v>
      </c>
      <c r="D21" s="7">
        <v>3.66</v>
      </c>
      <c r="E21" s="8">
        <v>1</v>
      </c>
      <c r="F21" s="7">
        <v>0</v>
      </c>
      <c r="G21" s="7">
        <v>0</v>
      </c>
      <c r="H21" s="9">
        <f t="shared" si="0"/>
        <v>3.66</v>
      </c>
      <c r="I21" s="10">
        <f t="shared" si="1"/>
        <v>1</v>
      </c>
    </row>
    <row r="22" spans="1:9" s="11" customFormat="1" ht="27" customHeight="1">
      <c r="A22" s="6" t="s">
        <v>29</v>
      </c>
      <c r="B22" s="7">
        <v>0</v>
      </c>
      <c r="C22" s="8">
        <v>0</v>
      </c>
      <c r="D22" s="7">
        <v>3.02</v>
      </c>
      <c r="E22" s="8">
        <v>1</v>
      </c>
      <c r="F22" s="7">
        <v>0</v>
      </c>
      <c r="G22" s="7">
        <v>0</v>
      </c>
      <c r="H22" s="9">
        <f t="shared" si="0"/>
        <v>3.02</v>
      </c>
      <c r="I22" s="10">
        <f t="shared" si="1"/>
        <v>1</v>
      </c>
    </row>
    <row r="23" spans="1:9" s="11" customFormat="1" ht="27" customHeight="1">
      <c r="A23" s="6" t="s">
        <v>30</v>
      </c>
      <c r="B23" s="7">
        <v>0</v>
      </c>
      <c r="C23" s="8">
        <v>0</v>
      </c>
      <c r="D23" s="7">
        <f>5.34+5.18</f>
        <v>10.52</v>
      </c>
      <c r="E23" s="8">
        <v>2</v>
      </c>
      <c r="F23" s="7">
        <v>0</v>
      </c>
      <c r="G23" s="7">
        <v>0</v>
      </c>
      <c r="H23" s="9">
        <f t="shared" si="0"/>
        <v>10.52</v>
      </c>
      <c r="I23" s="10">
        <f t="shared" si="1"/>
        <v>2</v>
      </c>
    </row>
    <row r="24" spans="1:9" s="11" customFormat="1" ht="27" customHeight="1">
      <c r="A24" s="6" t="s">
        <v>31</v>
      </c>
      <c r="B24" s="7">
        <v>0</v>
      </c>
      <c r="C24" s="8">
        <v>0</v>
      </c>
      <c r="D24" s="7">
        <f>4.58+4.08</f>
        <v>8.66</v>
      </c>
      <c r="E24" s="8">
        <v>2</v>
      </c>
      <c r="F24" s="7">
        <v>0</v>
      </c>
      <c r="G24" s="7">
        <v>0</v>
      </c>
      <c r="H24" s="9">
        <f t="shared" si="0"/>
        <v>8.66</v>
      </c>
      <c r="I24" s="10">
        <f t="shared" si="1"/>
        <v>2</v>
      </c>
    </row>
    <row r="25" spans="1:9" s="11" customFormat="1" ht="27" customHeight="1">
      <c r="A25" s="6" t="s">
        <v>32</v>
      </c>
      <c r="B25" s="7">
        <v>0</v>
      </c>
      <c r="C25" s="8">
        <v>0</v>
      </c>
      <c r="D25" s="7">
        <f>3.46+4.78</f>
        <v>8.24</v>
      </c>
      <c r="E25" s="8">
        <v>2</v>
      </c>
      <c r="F25" s="7">
        <v>0</v>
      </c>
      <c r="G25" s="7">
        <v>0</v>
      </c>
      <c r="H25" s="9">
        <f t="shared" si="0"/>
        <v>8.24</v>
      </c>
      <c r="I25" s="10">
        <f t="shared" si="1"/>
        <v>2</v>
      </c>
    </row>
    <row r="26" spans="1:9" s="11" customFormat="1" ht="27" customHeight="1">
      <c r="A26" s="6" t="s">
        <v>33</v>
      </c>
      <c r="B26" s="7">
        <v>0</v>
      </c>
      <c r="C26" s="8">
        <v>0</v>
      </c>
      <c r="D26" s="7">
        <f>4.5+4.72</f>
        <v>9.219999999999999</v>
      </c>
      <c r="E26" s="8">
        <v>2</v>
      </c>
      <c r="F26" s="7">
        <v>0</v>
      </c>
      <c r="G26" s="7">
        <v>0</v>
      </c>
      <c r="H26" s="9">
        <f t="shared" si="0"/>
        <v>9.219999999999999</v>
      </c>
      <c r="I26" s="10">
        <f t="shared" si="1"/>
        <v>2</v>
      </c>
    </row>
    <row r="27" spans="1:9" s="11" customFormat="1" ht="27" customHeight="1">
      <c r="A27" s="6" t="s">
        <v>34</v>
      </c>
      <c r="B27" s="7">
        <v>0</v>
      </c>
      <c r="C27" s="8">
        <v>0</v>
      </c>
      <c r="D27" s="7">
        <f>3.26+4.68</f>
        <v>7.9399999999999995</v>
      </c>
      <c r="E27" s="8">
        <v>2</v>
      </c>
      <c r="F27" s="7">
        <v>0</v>
      </c>
      <c r="G27" s="7">
        <v>0</v>
      </c>
      <c r="H27" s="9">
        <f t="shared" si="0"/>
        <v>7.9399999999999995</v>
      </c>
      <c r="I27" s="10">
        <f t="shared" si="1"/>
        <v>2</v>
      </c>
    </row>
    <row r="28" spans="1:9" s="11" customFormat="1" ht="27" customHeight="1">
      <c r="A28" s="6" t="s">
        <v>35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7">
        <v>0</v>
      </c>
      <c r="H28" s="9">
        <f t="shared" si="0"/>
        <v>0</v>
      </c>
      <c r="I28" s="10">
        <f t="shared" si="1"/>
        <v>0</v>
      </c>
    </row>
    <row r="29" spans="1:9" s="11" customFormat="1" ht="27" customHeight="1">
      <c r="A29" s="6" t="s">
        <v>36</v>
      </c>
      <c r="B29" s="7">
        <v>0</v>
      </c>
      <c r="C29" s="8">
        <v>0</v>
      </c>
      <c r="D29" s="7">
        <f>5.6+4.9</f>
        <v>10.5</v>
      </c>
      <c r="E29" s="8">
        <v>2</v>
      </c>
      <c r="F29" s="7">
        <v>0</v>
      </c>
      <c r="G29" s="7">
        <v>0</v>
      </c>
      <c r="H29" s="9">
        <f t="shared" si="0"/>
        <v>10.5</v>
      </c>
      <c r="I29" s="10">
        <f t="shared" si="1"/>
        <v>2</v>
      </c>
    </row>
    <row r="30" spans="1:9" s="11" customFormat="1" ht="27" customHeight="1">
      <c r="A30" s="6" t="s">
        <v>37</v>
      </c>
      <c r="B30" s="7">
        <v>0</v>
      </c>
      <c r="C30" s="8">
        <v>0</v>
      </c>
      <c r="D30" s="7">
        <f>5.18+5.78</f>
        <v>10.96</v>
      </c>
      <c r="E30" s="8">
        <v>2</v>
      </c>
      <c r="F30" s="7">
        <v>0</v>
      </c>
      <c r="G30" s="7">
        <v>0</v>
      </c>
      <c r="H30" s="9">
        <f t="shared" si="0"/>
        <v>10.96</v>
      </c>
      <c r="I30" s="10">
        <f t="shared" si="1"/>
        <v>2</v>
      </c>
    </row>
    <row r="31" spans="1:9" s="11" customFormat="1" ht="27" customHeight="1">
      <c r="A31" s="6" t="s">
        <v>38</v>
      </c>
      <c r="B31" s="7">
        <v>0</v>
      </c>
      <c r="C31" s="8">
        <v>0</v>
      </c>
      <c r="D31" s="7">
        <f>4.52+5.34</f>
        <v>9.86</v>
      </c>
      <c r="E31" s="8">
        <v>2</v>
      </c>
      <c r="F31" s="7">
        <v>0</v>
      </c>
      <c r="G31" s="7">
        <v>0</v>
      </c>
      <c r="H31" s="9">
        <f t="shared" si="0"/>
        <v>9.86</v>
      </c>
      <c r="I31" s="10">
        <f t="shared" si="1"/>
        <v>2</v>
      </c>
    </row>
    <row r="32" spans="1:9" s="11" customFormat="1" ht="27" customHeight="1">
      <c r="A32" s="6" t="s">
        <v>39</v>
      </c>
      <c r="B32" s="7">
        <v>0</v>
      </c>
      <c r="C32" s="8">
        <v>0</v>
      </c>
      <c r="D32" s="7">
        <f>4.58+5.16</f>
        <v>9.74</v>
      </c>
      <c r="E32" s="8">
        <v>2</v>
      </c>
      <c r="F32" s="7">
        <v>0</v>
      </c>
      <c r="G32" s="7">
        <v>0</v>
      </c>
      <c r="H32" s="9">
        <f t="shared" si="0"/>
        <v>9.74</v>
      </c>
      <c r="I32" s="10">
        <f t="shared" si="1"/>
        <v>2</v>
      </c>
    </row>
    <row r="33" spans="1:9" s="11" customFormat="1" ht="27" customHeight="1">
      <c r="A33" s="6" t="s">
        <v>40</v>
      </c>
      <c r="B33" s="7">
        <v>0</v>
      </c>
      <c r="C33" s="8">
        <v>0</v>
      </c>
      <c r="D33" s="7">
        <f>4.1+5.84</f>
        <v>9.94</v>
      </c>
      <c r="E33" s="8">
        <v>2</v>
      </c>
      <c r="F33" s="7">
        <v>0</v>
      </c>
      <c r="G33" s="7">
        <v>0</v>
      </c>
      <c r="H33" s="9">
        <f t="shared" si="0"/>
        <v>9.94</v>
      </c>
      <c r="I33" s="10">
        <f t="shared" si="1"/>
        <v>2</v>
      </c>
    </row>
    <row r="34" spans="1:9" s="11" customFormat="1" ht="27" customHeight="1">
      <c r="A34" s="6" t="s">
        <v>41</v>
      </c>
      <c r="B34" s="7">
        <v>0</v>
      </c>
      <c r="C34" s="8">
        <v>0</v>
      </c>
      <c r="D34" s="7">
        <f>3.68+4.76</f>
        <v>8.44</v>
      </c>
      <c r="E34" s="8">
        <v>2</v>
      </c>
      <c r="F34" s="7">
        <v>0</v>
      </c>
      <c r="G34" s="7">
        <v>0</v>
      </c>
      <c r="H34" s="9">
        <f t="shared" si="0"/>
        <v>8.44</v>
      </c>
      <c r="I34" s="10">
        <f t="shared" si="1"/>
        <v>2</v>
      </c>
    </row>
    <row r="35" spans="1:9" s="11" customFormat="1" ht="27.75" customHeight="1">
      <c r="A35" s="6" t="s">
        <v>42</v>
      </c>
      <c r="B35" s="7">
        <v>0</v>
      </c>
      <c r="C35" s="8">
        <v>0</v>
      </c>
      <c r="D35" s="7">
        <v>0</v>
      </c>
      <c r="E35" s="8">
        <v>0</v>
      </c>
      <c r="F35" s="7">
        <v>0</v>
      </c>
      <c r="G35" s="7">
        <v>0</v>
      </c>
      <c r="H35" s="9">
        <f t="shared" si="0"/>
        <v>0</v>
      </c>
      <c r="I35" s="10">
        <f t="shared" si="1"/>
        <v>0</v>
      </c>
    </row>
    <row r="36" spans="1:13" s="11" customFormat="1" ht="37.5" customHeight="1">
      <c r="A36" s="12" t="s">
        <v>9</v>
      </c>
      <c r="B36" s="13">
        <f aca="true" t="shared" si="2" ref="B36:I36">SUM(B5:B35)</f>
        <v>0</v>
      </c>
      <c r="C36" s="13">
        <f t="shared" si="2"/>
        <v>0</v>
      </c>
      <c r="D36" s="111">
        <f t="shared" si="2"/>
        <v>232.12</v>
      </c>
      <c r="E36" s="14">
        <f t="shared" si="2"/>
        <v>51</v>
      </c>
      <c r="F36" s="13">
        <f t="shared" si="2"/>
        <v>0</v>
      </c>
      <c r="G36" s="13">
        <f t="shared" si="2"/>
        <v>0</v>
      </c>
      <c r="H36" s="13">
        <f t="shared" si="2"/>
        <v>232.12</v>
      </c>
      <c r="I36" s="14">
        <f t="shared" si="2"/>
        <v>51</v>
      </c>
      <c r="K36" s="15"/>
      <c r="L36" s="15"/>
      <c r="M36" s="15"/>
    </row>
    <row r="37" spans="1:11" s="25" customFormat="1" ht="33.75" customHeight="1">
      <c r="A37" s="22" t="s">
        <v>47</v>
      </c>
      <c r="B37" s="23"/>
      <c r="C37" s="23"/>
      <c r="D37" s="23"/>
      <c r="E37" s="23"/>
      <c r="F37" s="23"/>
      <c r="G37" s="23"/>
      <c r="I37" s="27"/>
      <c r="K37" s="28"/>
    </row>
    <row r="38" spans="1:7" ht="14.25">
      <c r="A38" s="29"/>
      <c r="B38" s="29"/>
      <c r="C38" s="29"/>
      <c r="D38" s="29"/>
      <c r="E38" s="29"/>
      <c r="F38" s="29"/>
      <c r="G38" s="29"/>
    </row>
    <row r="39" spans="1:11" ht="14.25">
      <c r="A39" s="31"/>
      <c r="B39" s="31"/>
      <c r="C39" s="31"/>
      <c r="D39" s="31"/>
      <c r="E39" s="31"/>
      <c r="F39" s="31"/>
      <c r="G39" s="31"/>
      <c r="H39" s="32"/>
      <c r="K39" s="32"/>
    </row>
    <row r="40" spans="1:9" ht="14.25">
      <c r="A40" s="29"/>
      <c r="B40" s="29"/>
      <c r="C40" s="29"/>
      <c r="D40" s="29"/>
      <c r="E40" s="29"/>
      <c r="F40" s="29"/>
      <c r="G40" s="29"/>
      <c r="H40" s="32"/>
      <c r="I40" s="32"/>
    </row>
    <row r="41" spans="1:8" ht="14.25">
      <c r="A41" s="29"/>
      <c r="B41" s="29"/>
      <c r="C41" s="29"/>
      <c r="D41" s="29"/>
      <c r="E41" s="29"/>
      <c r="F41" s="29"/>
      <c r="G41" s="29"/>
      <c r="H41" s="34"/>
    </row>
    <row r="42" spans="1:7" ht="14.25">
      <c r="A42" s="29"/>
      <c r="B42" s="29"/>
      <c r="C42" s="29"/>
      <c r="D42" s="29"/>
      <c r="E42" s="29"/>
      <c r="F42" s="29"/>
      <c r="G42" s="29"/>
    </row>
    <row r="44" spans="8:9" ht="14.25">
      <c r="H44" s="32"/>
      <c r="I44" s="32"/>
    </row>
    <row r="46" ht="14.25">
      <c r="H46" s="32"/>
    </row>
  </sheetData>
  <sheetProtection/>
  <mergeCells count="7">
    <mergeCell ref="A1:I1"/>
    <mergeCell ref="B2:I2"/>
    <mergeCell ref="B3:C3"/>
    <mergeCell ref="D3:E3"/>
    <mergeCell ref="F3:G3"/>
    <mergeCell ref="H3:I3"/>
    <mergeCell ref="A3:A4"/>
  </mergeCells>
  <printOptions/>
  <pageMargins left="0.47" right="0.22" top="0.22999999999999998" bottom="0.22999999999999998" header="0.23999999999999996" footer="0.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G48"/>
  <sheetViews>
    <sheetView workbookViewId="0" topLeftCell="A1">
      <pane xSplit="1" ySplit="4" topLeftCell="B5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A1" sqref="A1:AC1"/>
    </sheetView>
  </sheetViews>
  <sheetFormatPr defaultColWidth="9.00390625" defaultRowHeight="14.25"/>
  <cols>
    <col min="1" max="1" width="5.375" style="1" customWidth="1"/>
    <col min="2" max="2" width="10.125" style="1" customWidth="1"/>
    <col min="3" max="3" width="7.625" style="1" customWidth="1"/>
    <col min="4" max="4" width="10.25390625" style="1" customWidth="1"/>
    <col min="5" max="5" width="5.375" style="1" customWidth="1"/>
    <col min="6" max="6" width="10.25390625" style="1" customWidth="1"/>
    <col min="7" max="7" width="6.25390625" style="1" customWidth="1"/>
    <col min="8" max="8" width="10.125" style="1" customWidth="1"/>
    <col min="9" max="9" width="5.75390625" style="1" customWidth="1"/>
    <col min="10" max="10" width="7.00390625" style="1" customWidth="1"/>
    <col min="11" max="11" width="5.75390625" style="1" customWidth="1"/>
    <col min="12" max="12" width="9.875" style="1" customWidth="1"/>
    <col min="13" max="13" width="6.625" style="1" customWidth="1"/>
    <col min="14" max="14" width="9.875" style="1" customWidth="1"/>
    <col min="15" max="15" width="5.875" style="1" customWidth="1"/>
    <col min="16" max="16" width="10.50390625" style="1" customWidth="1"/>
    <col min="17" max="17" width="7.00390625" style="1" customWidth="1"/>
    <col min="18" max="18" width="10.25390625" style="1" customWidth="1"/>
    <col min="19" max="19" width="6.875" style="1" customWidth="1"/>
    <col min="20" max="20" width="8.375" style="1" customWidth="1"/>
    <col min="21" max="21" width="5.875" style="1" customWidth="1"/>
    <col min="22" max="22" width="10.125" style="1" customWidth="1"/>
    <col min="23" max="23" width="5.25390625" style="1" customWidth="1"/>
    <col min="24" max="24" width="9.125" style="1" customWidth="1"/>
    <col min="25" max="25" width="5.00390625" style="1" customWidth="1"/>
    <col min="26" max="26" width="9.125" style="1" customWidth="1"/>
    <col min="27" max="27" width="5.50390625" style="1" customWidth="1"/>
    <col min="28" max="28" width="13.75390625" style="1" customWidth="1"/>
    <col min="29" max="29" width="8.00390625" style="1" customWidth="1"/>
    <col min="30" max="30" width="9.00390625" style="1" customWidth="1"/>
    <col min="31" max="31" width="13.00390625" style="1" bestFit="1" customWidth="1"/>
    <col min="32" max="32" width="9.00390625" style="1" customWidth="1"/>
    <col min="33" max="33" width="11.625" style="1" bestFit="1" customWidth="1"/>
    <col min="34" max="16384" width="9.00390625" style="1" customWidth="1"/>
  </cols>
  <sheetData>
    <row r="1" spans="1:29" ht="35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s="3" customFormat="1" ht="23.25" customHeight="1">
      <c r="A2" s="2">
        <v>1000</v>
      </c>
      <c r="B2" s="2"/>
      <c r="C2" s="2"/>
      <c r="D2" s="42" t="s">
        <v>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3" customFormat="1" ht="37.5" customHeight="1">
      <c r="A3" s="39" t="s">
        <v>2</v>
      </c>
      <c r="B3" s="43" t="s">
        <v>48</v>
      </c>
      <c r="C3" s="44"/>
      <c r="D3" s="43" t="s">
        <v>49</v>
      </c>
      <c r="E3" s="44"/>
      <c r="F3" s="43" t="s">
        <v>50</v>
      </c>
      <c r="G3" s="44"/>
      <c r="H3" s="43" t="s">
        <v>51</v>
      </c>
      <c r="I3" s="44"/>
      <c r="J3" s="43" t="s">
        <v>52</v>
      </c>
      <c r="K3" s="44"/>
      <c r="L3" s="43" t="s">
        <v>53</v>
      </c>
      <c r="M3" s="44"/>
      <c r="N3" s="43" t="s">
        <v>54</v>
      </c>
      <c r="O3" s="44"/>
      <c r="P3" s="43" t="s">
        <v>55</v>
      </c>
      <c r="Q3" s="44"/>
      <c r="R3" s="43" t="s">
        <v>56</v>
      </c>
      <c r="S3" s="44"/>
      <c r="T3" s="43" t="s">
        <v>57</v>
      </c>
      <c r="U3" s="44"/>
      <c r="V3" s="43" t="s">
        <v>58</v>
      </c>
      <c r="W3" s="44"/>
      <c r="X3" s="43" t="s">
        <v>59</v>
      </c>
      <c r="Y3" s="44"/>
      <c r="Z3" s="43" t="s">
        <v>60</v>
      </c>
      <c r="AA3" s="44"/>
      <c r="AB3" s="36" t="s">
        <v>9</v>
      </c>
      <c r="AC3" s="37"/>
    </row>
    <row r="4" spans="1:29" s="3" customFormat="1" ht="24.75" customHeight="1">
      <c r="A4" s="40"/>
      <c r="B4" s="4" t="s">
        <v>10</v>
      </c>
      <c r="C4" s="4" t="s">
        <v>11</v>
      </c>
      <c r="D4" s="4" t="s">
        <v>10</v>
      </c>
      <c r="E4" s="4" t="s">
        <v>11</v>
      </c>
      <c r="F4" s="5" t="s">
        <v>10</v>
      </c>
      <c r="G4" s="5" t="s">
        <v>11</v>
      </c>
      <c r="H4" s="5" t="s">
        <v>10</v>
      </c>
      <c r="I4" s="5" t="s">
        <v>11</v>
      </c>
      <c r="J4" s="5" t="s">
        <v>10</v>
      </c>
      <c r="K4" s="5" t="s">
        <v>11</v>
      </c>
      <c r="L4" s="5" t="s">
        <v>10</v>
      </c>
      <c r="M4" s="5" t="s">
        <v>11</v>
      </c>
      <c r="N4" s="5" t="s">
        <v>10</v>
      </c>
      <c r="O4" s="5" t="s">
        <v>11</v>
      </c>
      <c r="P4" s="5" t="s">
        <v>10</v>
      </c>
      <c r="Q4" s="5" t="s">
        <v>11</v>
      </c>
      <c r="R4" s="5" t="s">
        <v>10</v>
      </c>
      <c r="S4" s="5" t="s">
        <v>11</v>
      </c>
      <c r="T4" s="5" t="s">
        <v>10</v>
      </c>
      <c r="U4" s="5" t="s">
        <v>11</v>
      </c>
      <c r="V4" s="5" t="s">
        <v>10</v>
      </c>
      <c r="W4" s="5" t="s">
        <v>11</v>
      </c>
      <c r="X4" s="5" t="s">
        <v>10</v>
      </c>
      <c r="Y4" s="5" t="s">
        <v>11</v>
      </c>
      <c r="Z4" s="5" t="s">
        <v>10</v>
      </c>
      <c r="AA4" s="5" t="s">
        <v>11</v>
      </c>
      <c r="AB4" s="5" t="s">
        <v>10</v>
      </c>
      <c r="AC4" s="5" t="s">
        <v>11</v>
      </c>
    </row>
    <row r="5" spans="1:29" s="11" customFormat="1" ht="25.5" customHeight="1">
      <c r="A5" s="6" t="s">
        <v>12</v>
      </c>
      <c r="B5" s="7">
        <f>5.06+2.58</f>
        <v>7.64</v>
      </c>
      <c r="C5" s="8">
        <v>2</v>
      </c>
      <c r="D5" s="7">
        <v>6.82</v>
      </c>
      <c r="E5" s="8">
        <v>1</v>
      </c>
      <c r="F5" s="7">
        <v>5.7</v>
      </c>
      <c r="G5" s="8">
        <v>1</v>
      </c>
      <c r="H5" s="45">
        <v>0</v>
      </c>
      <c r="I5" s="46">
        <v>0</v>
      </c>
      <c r="J5" s="45">
        <v>0</v>
      </c>
      <c r="K5" s="46">
        <v>0</v>
      </c>
      <c r="L5" s="45">
        <v>9.22</v>
      </c>
      <c r="M5" s="46">
        <v>1</v>
      </c>
      <c r="N5" s="45">
        <v>5.96</v>
      </c>
      <c r="O5" s="46">
        <v>1</v>
      </c>
      <c r="P5" s="45">
        <v>5.74</v>
      </c>
      <c r="Q5" s="46">
        <v>1</v>
      </c>
      <c r="R5" s="45">
        <v>6.96</v>
      </c>
      <c r="S5" s="46">
        <v>1</v>
      </c>
      <c r="T5" s="45">
        <v>0</v>
      </c>
      <c r="U5" s="46">
        <v>0</v>
      </c>
      <c r="V5" s="45">
        <f>3.1+2.48</f>
        <v>5.58</v>
      </c>
      <c r="W5" s="46">
        <v>2</v>
      </c>
      <c r="X5" s="45">
        <v>0</v>
      </c>
      <c r="Y5" s="46">
        <v>0</v>
      </c>
      <c r="Z5" s="45">
        <v>3.04</v>
      </c>
      <c r="AA5" s="46">
        <v>1</v>
      </c>
      <c r="AB5" s="47">
        <f aca="true" t="shared" si="0" ref="AB5:AB35">Z5+X5+V5+T5+R5+P5+N5+L5+J5+H5+F5+D5+B5</f>
        <v>56.660000000000004</v>
      </c>
      <c r="AC5" s="48">
        <f aca="true" t="shared" si="1" ref="AC5:AC35">AA5+Y5+W5+U5+S5+Q5+O5+M5+K5+I5+G5+E5+C5</f>
        <v>11</v>
      </c>
    </row>
    <row r="6" spans="1:29" s="11" customFormat="1" ht="25.5" customHeight="1">
      <c r="A6" s="6" t="s">
        <v>13</v>
      </c>
      <c r="B6" s="7">
        <f>5.76+2.96</f>
        <v>8.719999999999999</v>
      </c>
      <c r="C6" s="8">
        <v>2</v>
      </c>
      <c r="D6" s="7">
        <v>6.06</v>
      </c>
      <c r="E6" s="8">
        <v>1</v>
      </c>
      <c r="F6" s="7">
        <v>6.4</v>
      </c>
      <c r="G6" s="8">
        <v>1</v>
      </c>
      <c r="H6" s="45">
        <v>0</v>
      </c>
      <c r="I6" s="46">
        <v>0</v>
      </c>
      <c r="J6" s="45">
        <v>0</v>
      </c>
      <c r="K6" s="46">
        <v>0</v>
      </c>
      <c r="L6" s="45">
        <v>0</v>
      </c>
      <c r="M6" s="46">
        <v>0</v>
      </c>
      <c r="N6" s="45">
        <v>6.44</v>
      </c>
      <c r="O6" s="46">
        <v>1</v>
      </c>
      <c r="P6" s="45">
        <v>5.34</v>
      </c>
      <c r="Q6" s="46">
        <v>1</v>
      </c>
      <c r="R6" s="45">
        <v>5.56</v>
      </c>
      <c r="S6" s="46">
        <v>1</v>
      </c>
      <c r="T6" s="45">
        <v>0</v>
      </c>
      <c r="U6" s="46">
        <v>0</v>
      </c>
      <c r="V6" s="45">
        <v>3.42</v>
      </c>
      <c r="W6" s="46">
        <v>1</v>
      </c>
      <c r="X6" s="45">
        <v>0</v>
      </c>
      <c r="Y6" s="46">
        <v>0</v>
      </c>
      <c r="Z6" s="45">
        <v>2.74</v>
      </c>
      <c r="AA6" s="46">
        <v>1</v>
      </c>
      <c r="AB6" s="47">
        <f t="shared" si="0"/>
        <v>44.68</v>
      </c>
      <c r="AC6" s="48">
        <f t="shared" si="1"/>
        <v>9</v>
      </c>
    </row>
    <row r="7" spans="1:29" s="11" customFormat="1" ht="25.5" customHeight="1">
      <c r="A7" s="6" t="s">
        <v>14</v>
      </c>
      <c r="B7" s="7">
        <f>6.44+4.16</f>
        <v>10.600000000000001</v>
      </c>
      <c r="C7" s="8">
        <v>2</v>
      </c>
      <c r="D7" s="7">
        <v>0</v>
      </c>
      <c r="E7" s="8">
        <v>0</v>
      </c>
      <c r="F7" s="7">
        <v>5.06</v>
      </c>
      <c r="G7" s="8">
        <v>1</v>
      </c>
      <c r="H7" s="45">
        <v>0</v>
      </c>
      <c r="I7" s="46">
        <v>0</v>
      </c>
      <c r="J7" s="45">
        <v>0</v>
      </c>
      <c r="K7" s="46">
        <v>0</v>
      </c>
      <c r="L7" s="45">
        <v>8.32</v>
      </c>
      <c r="M7" s="46">
        <v>1</v>
      </c>
      <c r="N7" s="45">
        <v>5.02</v>
      </c>
      <c r="O7" s="46">
        <v>1</v>
      </c>
      <c r="P7" s="45">
        <v>0</v>
      </c>
      <c r="Q7" s="46">
        <v>0</v>
      </c>
      <c r="R7" s="45">
        <v>6.64</v>
      </c>
      <c r="S7" s="46">
        <v>1</v>
      </c>
      <c r="T7" s="45">
        <v>0</v>
      </c>
      <c r="U7" s="46">
        <v>0</v>
      </c>
      <c r="V7" s="45">
        <v>3.34</v>
      </c>
      <c r="W7" s="46">
        <v>1</v>
      </c>
      <c r="X7" s="45">
        <v>5.74</v>
      </c>
      <c r="Y7" s="46">
        <v>1</v>
      </c>
      <c r="Z7" s="45">
        <v>2.26</v>
      </c>
      <c r="AA7" s="46">
        <v>1</v>
      </c>
      <c r="AB7" s="47">
        <f t="shared" si="0"/>
        <v>46.980000000000004</v>
      </c>
      <c r="AC7" s="48">
        <f t="shared" si="1"/>
        <v>9</v>
      </c>
    </row>
    <row r="8" spans="1:29" s="11" customFormat="1" ht="25.5" customHeight="1">
      <c r="A8" s="6" t="s">
        <v>15</v>
      </c>
      <c r="B8" s="7">
        <f>6+4.22</f>
        <v>10.219999999999999</v>
      </c>
      <c r="C8" s="8">
        <v>2</v>
      </c>
      <c r="D8" s="7">
        <v>9.28</v>
      </c>
      <c r="E8" s="8">
        <v>1</v>
      </c>
      <c r="F8" s="7">
        <v>4.74</v>
      </c>
      <c r="G8" s="8">
        <v>1</v>
      </c>
      <c r="H8" s="45">
        <v>0</v>
      </c>
      <c r="I8" s="46">
        <v>0</v>
      </c>
      <c r="J8" s="45">
        <v>0</v>
      </c>
      <c r="K8" s="46">
        <v>0</v>
      </c>
      <c r="L8" s="45">
        <v>0</v>
      </c>
      <c r="M8" s="46">
        <v>0</v>
      </c>
      <c r="N8" s="45">
        <v>4.48</v>
      </c>
      <c r="O8" s="46">
        <v>1</v>
      </c>
      <c r="P8" s="45">
        <v>5.64</v>
      </c>
      <c r="Q8" s="46">
        <v>1</v>
      </c>
      <c r="R8" s="45">
        <v>5.24</v>
      </c>
      <c r="S8" s="46">
        <v>1</v>
      </c>
      <c r="T8" s="45">
        <v>0</v>
      </c>
      <c r="U8" s="46">
        <v>0</v>
      </c>
      <c r="V8" s="45">
        <v>3.22</v>
      </c>
      <c r="W8" s="46">
        <v>1</v>
      </c>
      <c r="X8" s="45">
        <v>0</v>
      </c>
      <c r="Y8" s="46">
        <v>0</v>
      </c>
      <c r="Z8" s="45">
        <v>2.56</v>
      </c>
      <c r="AA8" s="46">
        <v>1</v>
      </c>
      <c r="AB8" s="47">
        <f t="shared" si="0"/>
        <v>45.38</v>
      </c>
      <c r="AC8" s="48">
        <f t="shared" si="1"/>
        <v>9</v>
      </c>
    </row>
    <row r="9" spans="1:29" s="11" customFormat="1" ht="25.5" customHeight="1">
      <c r="A9" s="6" t="s">
        <v>16</v>
      </c>
      <c r="B9" s="7">
        <f>6.08+2.48</f>
        <v>8.56</v>
      </c>
      <c r="C9" s="8">
        <v>2</v>
      </c>
      <c r="D9" s="7">
        <v>3.8</v>
      </c>
      <c r="E9" s="8">
        <v>1</v>
      </c>
      <c r="F9" s="7">
        <f>5.42+3.28</f>
        <v>8.7</v>
      </c>
      <c r="G9" s="8">
        <v>2</v>
      </c>
      <c r="H9" s="45">
        <v>0</v>
      </c>
      <c r="I9" s="46">
        <v>0</v>
      </c>
      <c r="J9" s="45">
        <v>0</v>
      </c>
      <c r="K9" s="46">
        <v>0</v>
      </c>
      <c r="L9" s="45">
        <v>8.12</v>
      </c>
      <c r="M9" s="46">
        <v>1</v>
      </c>
      <c r="N9" s="45">
        <v>5.26</v>
      </c>
      <c r="O9" s="46">
        <v>1</v>
      </c>
      <c r="P9" s="45">
        <v>5.92</v>
      </c>
      <c r="Q9" s="46">
        <v>1</v>
      </c>
      <c r="R9" s="45">
        <v>5.04</v>
      </c>
      <c r="S9" s="46">
        <v>1</v>
      </c>
      <c r="T9" s="45">
        <v>0</v>
      </c>
      <c r="U9" s="46">
        <v>0</v>
      </c>
      <c r="V9" s="45">
        <f>3.06+2.9</f>
        <v>5.96</v>
      </c>
      <c r="W9" s="46">
        <v>2</v>
      </c>
      <c r="X9" s="45">
        <v>0</v>
      </c>
      <c r="Y9" s="46">
        <v>0</v>
      </c>
      <c r="Z9" s="45">
        <v>3.42</v>
      </c>
      <c r="AA9" s="46">
        <v>1</v>
      </c>
      <c r="AB9" s="47">
        <f t="shared" si="0"/>
        <v>54.77999999999999</v>
      </c>
      <c r="AC9" s="48">
        <f t="shared" si="1"/>
        <v>12</v>
      </c>
    </row>
    <row r="10" spans="1:29" s="11" customFormat="1" ht="25.5" customHeight="1">
      <c r="A10" s="6" t="s">
        <v>17</v>
      </c>
      <c r="B10" s="7">
        <f>5.5+4.44</f>
        <v>9.940000000000001</v>
      </c>
      <c r="C10" s="8">
        <v>2</v>
      </c>
      <c r="D10" s="7">
        <v>7.34</v>
      </c>
      <c r="E10" s="8">
        <v>1</v>
      </c>
      <c r="F10" s="7">
        <v>5.68</v>
      </c>
      <c r="G10" s="8">
        <v>1</v>
      </c>
      <c r="H10" s="45">
        <v>6.44</v>
      </c>
      <c r="I10" s="46">
        <v>1</v>
      </c>
      <c r="J10" s="45">
        <v>0</v>
      </c>
      <c r="K10" s="46">
        <v>0</v>
      </c>
      <c r="L10" s="45">
        <v>0</v>
      </c>
      <c r="M10" s="46">
        <v>0</v>
      </c>
      <c r="N10" s="45">
        <v>5.6</v>
      </c>
      <c r="O10" s="46">
        <v>1</v>
      </c>
      <c r="P10" s="45">
        <v>5.7</v>
      </c>
      <c r="Q10" s="46">
        <v>1</v>
      </c>
      <c r="R10" s="45">
        <v>6.8</v>
      </c>
      <c r="S10" s="46">
        <v>1</v>
      </c>
      <c r="T10" s="45">
        <v>0</v>
      </c>
      <c r="U10" s="46">
        <v>0</v>
      </c>
      <c r="V10" s="45">
        <f>3.04+2.72</f>
        <v>5.76</v>
      </c>
      <c r="W10" s="46">
        <v>2</v>
      </c>
      <c r="X10" s="45">
        <v>0</v>
      </c>
      <c r="Y10" s="46">
        <v>0</v>
      </c>
      <c r="Z10" s="45">
        <v>3.7</v>
      </c>
      <c r="AA10" s="46">
        <v>1</v>
      </c>
      <c r="AB10" s="47">
        <f t="shared" si="0"/>
        <v>56.959999999999994</v>
      </c>
      <c r="AC10" s="48">
        <f t="shared" si="1"/>
        <v>11</v>
      </c>
    </row>
    <row r="11" spans="1:29" s="11" customFormat="1" ht="25.5" customHeight="1">
      <c r="A11" s="6" t="s">
        <v>18</v>
      </c>
      <c r="B11" s="7">
        <v>5.78</v>
      </c>
      <c r="C11" s="8">
        <v>1</v>
      </c>
      <c r="D11" s="7">
        <v>5</v>
      </c>
      <c r="E11" s="8">
        <v>1</v>
      </c>
      <c r="F11" s="7">
        <v>6.5</v>
      </c>
      <c r="G11" s="8">
        <v>1</v>
      </c>
      <c r="H11" s="45">
        <v>0</v>
      </c>
      <c r="I11" s="46">
        <v>0</v>
      </c>
      <c r="J11" s="45">
        <v>0</v>
      </c>
      <c r="K11" s="46">
        <v>0</v>
      </c>
      <c r="L11" s="45">
        <v>8.78</v>
      </c>
      <c r="M11" s="46">
        <v>1</v>
      </c>
      <c r="N11" s="45">
        <v>4.64</v>
      </c>
      <c r="O11" s="46">
        <v>1</v>
      </c>
      <c r="P11" s="45">
        <v>5.54</v>
      </c>
      <c r="Q11" s="46">
        <v>1</v>
      </c>
      <c r="R11" s="45">
        <v>7.18</v>
      </c>
      <c r="S11" s="46">
        <v>1</v>
      </c>
      <c r="T11" s="45">
        <v>0</v>
      </c>
      <c r="U11" s="46">
        <v>0</v>
      </c>
      <c r="V11" s="45">
        <f>3.7+2.8</f>
        <v>6.5</v>
      </c>
      <c r="W11" s="46">
        <v>2</v>
      </c>
      <c r="X11" s="45">
        <v>6.94</v>
      </c>
      <c r="Y11" s="46">
        <v>1</v>
      </c>
      <c r="Z11" s="45">
        <v>3.76</v>
      </c>
      <c r="AA11" s="46">
        <v>1</v>
      </c>
      <c r="AB11" s="47">
        <f t="shared" si="0"/>
        <v>60.62</v>
      </c>
      <c r="AC11" s="48">
        <f t="shared" si="1"/>
        <v>11</v>
      </c>
    </row>
    <row r="12" spans="1:29" s="11" customFormat="1" ht="25.5" customHeight="1">
      <c r="A12" s="6" t="s">
        <v>19</v>
      </c>
      <c r="B12" s="7">
        <f>5.44+2.26</f>
        <v>7.7</v>
      </c>
      <c r="C12" s="8">
        <v>2</v>
      </c>
      <c r="D12" s="7">
        <v>4.52</v>
      </c>
      <c r="E12" s="8">
        <v>1</v>
      </c>
      <c r="F12" s="7">
        <v>6.76</v>
      </c>
      <c r="G12" s="8">
        <v>1</v>
      </c>
      <c r="H12" s="45">
        <v>0</v>
      </c>
      <c r="I12" s="46">
        <v>0</v>
      </c>
      <c r="J12" s="45">
        <v>0</v>
      </c>
      <c r="K12" s="46">
        <v>0</v>
      </c>
      <c r="L12" s="45">
        <v>0</v>
      </c>
      <c r="M12" s="46">
        <v>0</v>
      </c>
      <c r="N12" s="45">
        <v>5.58</v>
      </c>
      <c r="O12" s="46">
        <v>1</v>
      </c>
      <c r="P12" s="45">
        <v>4.78</v>
      </c>
      <c r="Q12" s="46">
        <v>1</v>
      </c>
      <c r="R12" s="45">
        <v>6.24</v>
      </c>
      <c r="S12" s="46">
        <v>1</v>
      </c>
      <c r="T12" s="45">
        <v>0</v>
      </c>
      <c r="U12" s="46">
        <v>0</v>
      </c>
      <c r="V12" s="45">
        <f>3.16+2.78</f>
        <v>5.9399999999999995</v>
      </c>
      <c r="W12" s="46">
        <v>2</v>
      </c>
      <c r="X12" s="45">
        <v>0</v>
      </c>
      <c r="Y12" s="46">
        <v>0</v>
      </c>
      <c r="Z12" s="45">
        <v>3.14</v>
      </c>
      <c r="AA12" s="46">
        <v>1</v>
      </c>
      <c r="AB12" s="47">
        <f t="shared" si="0"/>
        <v>44.66</v>
      </c>
      <c r="AC12" s="48">
        <f t="shared" si="1"/>
        <v>10</v>
      </c>
    </row>
    <row r="13" spans="1:29" s="11" customFormat="1" ht="25.5" customHeight="1">
      <c r="A13" s="6" t="s">
        <v>20</v>
      </c>
      <c r="B13" s="7">
        <f>6.12+3.02</f>
        <v>9.14</v>
      </c>
      <c r="C13" s="8">
        <v>2</v>
      </c>
      <c r="D13" s="7">
        <v>5.96</v>
      </c>
      <c r="E13" s="8">
        <v>1</v>
      </c>
      <c r="F13" s="7">
        <v>6.94</v>
      </c>
      <c r="G13" s="8">
        <v>1</v>
      </c>
      <c r="H13" s="45">
        <v>0</v>
      </c>
      <c r="I13" s="46">
        <v>0</v>
      </c>
      <c r="J13" s="45">
        <v>0</v>
      </c>
      <c r="K13" s="46">
        <v>0</v>
      </c>
      <c r="L13" s="45">
        <v>8.68</v>
      </c>
      <c r="M13" s="46">
        <v>1</v>
      </c>
      <c r="N13" s="45">
        <v>5.32</v>
      </c>
      <c r="O13" s="46">
        <v>1</v>
      </c>
      <c r="P13" s="45">
        <v>4.92</v>
      </c>
      <c r="Q13" s="46">
        <v>1</v>
      </c>
      <c r="R13" s="45">
        <v>6.78</v>
      </c>
      <c r="S13" s="46">
        <v>1</v>
      </c>
      <c r="T13" s="45">
        <v>0</v>
      </c>
      <c r="U13" s="46">
        <v>0</v>
      </c>
      <c r="V13" s="45">
        <v>3.88</v>
      </c>
      <c r="W13" s="46">
        <v>1</v>
      </c>
      <c r="X13" s="45">
        <v>6.1</v>
      </c>
      <c r="Y13" s="46">
        <v>1</v>
      </c>
      <c r="Z13" s="45">
        <v>3.22</v>
      </c>
      <c r="AA13" s="46">
        <v>1</v>
      </c>
      <c r="AB13" s="47">
        <f t="shared" si="0"/>
        <v>60.94</v>
      </c>
      <c r="AC13" s="48">
        <f t="shared" si="1"/>
        <v>11</v>
      </c>
    </row>
    <row r="14" spans="1:29" s="11" customFormat="1" ht="25.5" customHeight="1">
      <c r="A14" s="6" t="s">
        <v>21</v>
      </c>
      <c r="B14" s="7">
        <f>6.22+5</f>
        <v>11.219999999999999</v>
      </c>
      <c r="C14" s="8">
        <v>2</v>
      </c>
      <c r="D14" s="7">
        <v>0</v>
      </c>
      <c r="E14" s="8">
        <v>0</v>
      </c>
      <c r="F14" s="7">
        <v>5.96</v>
      </c>
      <c r="G14" s="8">
        <v>1</v>
      </c>
      <c r="H14" s="45">
        <v>0</v>
      </c>
      <c r="I14" s="46">
        <v>0</v>
      </c>
      <c r="J14" s="45">
        <v>0</v>
      </c>
      <c r="K14" s="46">
        <v>0</v>
      </c>
      <c r="L14" s="45">
        <v>0</v>
      </c>
      <c r="M14" s="46">
        <v>0</v>
      </c>
      <c r="N14" s="45">
        <v>4.6</v>
      </c>
      <c r="O14" s="46">
        <v>1</v>
      </c>
      <c r="P14" s="45">
        <v>5.78</v>
      </c>
      <c r="Q14" s="46">
        <v>1</v>
      </c>
      <c r="R14" s="45">
        <v>6.32</v>
      </c>
      <c r="S14" s="46">
        <v>1</v>
      </c>
      <c r="T14" s="45">
        <v>0</v>
      </c>
      <c r="U14" s="46">
        <v>0</v>
      </c>
      <c r="V14" s="45">
        <v>3.54</v>
      </c>
      <c r="W14" s="46">
        <v>1</v>
      </c>
      <c r="X14" s="45">
        <v>0</v>
      </c>
      <c r="Y14" s="46">
        <v>0</v>
      </c>
      <c r="Z14" s="45">
        <v>2.14</v>
      </c>
      <c r="AA14" s="46">
        <v>1</v>
      </c>
      <c r="AB14" s="47">
        <f t="shared" si="0"/>
        <v>39.56</v>
      </c>
      <c r="AC14" s="48">
        <f t="shared" si="1"/>
        <v>8</v>
      </c>
    </row>
    <row r="15" spans="1:29" s="11" customFormat="1" ht="25.5" customHeight="1">
      <c r="A15" s="6" t="s">
        <v>22</v>
      </c>
      <c r="B15" s="7">
        <f>5.56+4.2</f>
        <v>9.76</v>
      </c>
      <c r="C15" s="8">
        <v>2</v>
      </c>
      <c r="D15" s="7">
        <v>8.3</v>
      </c>
      <c r="E15" s="8">
        <v>1</v>
      </c>
      <c r="F15" s="7">
        <v>3.9</v>
      </c>
      <c r="G15" s="8">
        <v>1</v>
      </c>
      <c r="H15" s="45">
        <v>5.56</v>
      </c>
      <c r="I15" s="46">
        <v>1</v>
      </c>
      <c r="J15" s="45">
        <v>0</v>
      </c>
      <c r="K15" s="46">
        <v>0</v>
      </c>
      <c r="L15" s="45">
        <v>8.36</v>
      </c>
      <c r="M15" s="46">
        <v>1</v>
      </c>
      <c r="N15" s="45">
        <v>4.16</v>
      </c>
      <c r="O15" s="46">
        <v>1</v>
      </c>
      <c r="P15" s="45">
        <v>0</v>
      </c>
      <c r="Q15" s="46">
        <v>0</v>
      </c>
      <c r="R15" s="45">
        <v>5.18</v>
      </c>
      <c r="S15" s="46">
        <v>1</v>
      </c>
      <c r="T15" s="45">
        <v>0</v>
      </c>
      <c r="U15" s="46">
        <v>0</v>
      </c>
      <c r="V15" s="45">
        <v>3.14</v>
      </c>
      <c r="W15" s="46">
        <v>1</v>
      </c>
      <c r="X15" s="45">
        <v>0</v>
      </c>
      <c r="Y15" s="46">
        <v>0</v>
      </c>
      <c r="Z15" s="45">
        <v>2.54</v>
      </c>
      <c r="AA15" s="46">
        <v>1</v>
      </c>
      <c r="AB15" s="47">
        <f t="shared" si="0"/>
        <v>50.9</v>
      </c>
      <c r="AC15" s="48">
        <f t="shared" si="1"/>
        <v>10</v>
      </c>
    </row>
    <row r="16" spans="1:29" s="11" customFormat="1" ht="25.5" customHeight="1">
      <c r="A16" s="6" t="s">
        <v>23</v>
      </c>
      <c r="B16" s="7">
        <f>4.68+4.02</f>
        <v>8.7</v>
      </c>
      <c r="C16" s="8">
        <v>2</v>
      </c>
      <c r="D16" s="7">
        <v>3.84</v>
      </c>
      <c r="E16" s="8">
        <v>1</v>
      </c>
      <c r="F16" s="7">
        <v>6.04</v>
      </c>
      <c r="G16" s="8">
        <v>1</v>
      </c>
      <c r="H16" s="45">
        <v>0</v>
      </c>
      <c r="I16" s="46">
        <v>0</v>
      </c>
      <c r="J16" s="45">
        <v>0</v>
      </c>
      <c r="K16" s="46">
        <v>0</v>
      </c>
      <c r="L16" s="45">
        <v>0</v>
      </c>
      <c r="M16" s="46">
        <v>0</v>
      </c>
      <c r="N16" s="45">
        <v>5.1</v>
      </c>
      <c r="O16" s="46">
        <v>1</v>
      </c>
      <c r="P16" s="45">
        <v>4.66</v>
      </c>
      <c r="Q16" s="46">
        <v>1</v>
      </c>
      <c r="R16" s="45">
        <v>2.48</v>
      </c>
      <c r="S16" s="46">
        <v>1</v>
      </c>
      <c r="T16" s="45">
        <v>0</v>
      </c>
      <c r="U16" s="46">
        <v>0</v>
      </c>
      <c r="V16" s="45">
        <f>2.52+2.74</f>
        <v>5.26</v>
      </c>
      <c r="W16" s="46">
        <v>2</v>
      </c>
      <c r="X16" s="45">
        <v>0</v>
      </c>
      <c r="Y16" s="46">
        <v>0</v>
      </c>
      <c r="Z16" s="45">
        <v>3.28</v>
      </c>
      <c r="AA16" s="46">
        <v>1</v>
      </c>
      <c r="AB16" s="47">
        <f t="shared" si="0"/>
        <v>39.36</v>
      </c>
      <c r="AC16" s="48">
        <f t="shared" si="1"/>
        <v>10</v>
      </c>
    </row>
    <row r="17" spans="1:29" s="11" customFormat="1" ht="25.5" customHeight="1">
      <c r="A17" s="6" t="s">
        <v>24</v>
      </c>
      <c r="B17" s="7">
        <v>5.64</v>
      </c>
      <c r="C17" s="8">
        <v>1</v>
      </c>
      <c r="D17" s="7">
        <v>4.62</v>
      </c>
      <c r="E17" s="8">
        <v>1</v>
      </c>
      <c r="F17" s="7">
        <f>6.26+3</f>
        <v>9.26</v>
      </c>
      <c r="G17" s="8">
        <v>2</v>
      </c>
      <c r="H17" s="45">
        <v>0</v>
      </c>
      <c r="I17" s="46">
        <v>0</v>
      </c>
      <c r="J17" s="45">
        <v>0</v>
      </c>
      <c r="K17" s="46">
        <v>0</v>
      </c>
      <c r="L17" s="45">
        <v>5.62</v>
      </c>
      <c r="M17" s="46">
        <v>1</v>
      </c>
      <c r="N17" s="45">
        <v>5.26</v>
      </c>
      <c r="O17" s="46">
        <v>1</v>
      </c>
      <c r="P17" s="45">
        <v>5.46</v>
      </c>
      <c r="Q17" s="46">
        <v>1</v>
      </c>
      <c r="R17" s="45">
        <v>4</v>
      </c>
      <c r="S17" s="46">
        <v>1</v>
      </c>
      <c r="T17" s="45">
        <v>0</v>
      </c>
      <c r="U17" s="46">
        <v>0</v>
      </c>
      <c r="V17" s="45">
        <f>3.16+3.24</f>
        <v>6.4</v>
      </c>
      <c r="W17" s="46">
        <v>2</v>
      </c>
      <c r="X17" s="45">
        <v>5.16</v>
      </c>
      <c r="Y17" s="46">
        <v>1</v>
      </c>
      <c r="Z17" s="45">
        <v>3.66</v>
      </c>
      <c r="AA17" s="46">
        <v>1</v>
      </c>
      <c r="AB17" s="47">
        <f t="shared" si="0"/>
        <v>55.07999999999999</v>
      </c>
      <c r="AC17" s="48">
        <f t="shared" si="1"/>
        <v>12</v>
      </c>
    </row>
    <row r="18" spans="1:29" s="11" customFormat="1" ht="25.5" customHeight="1">
      <c r="A18" s="6" t="s">
        <v>25</v>
      </c>
      <c r="B18" s="7">
        <v>6.32</v>
      </c>
      <c r="C18" s="8">
        <v>1</v>
      </c>
      <c r="D18" s="7">
        <v>4.64</v>
      </c>
      <c r="E18" s="8">
        <v>1</v>
      </c>
      <c r="F18" s="7">
        <v>5.92</v>
      </c>
      <c r="G18" s="8">
        <v>1</v>
      </c>
      <c r="H18" s="45">
        <v>0</v>
      </c>
      <c r="I18" s="46">
        <v>0</v>
      </c>
      <c r="J18" s="45">
        <v>0</v>
      </c>
      <c r="K18" s="46">
        <v>0</v>
      </c>
      <c r="L18" s="45">
        <v>0</v>
      </c>
      <c r="M18" s="46">
        <v>0</v>
      </c>
      <c r="N18" s="45">
        <v>5.38</v>
      </c>
      <c r="O18" s="46">
        <v>1</v>
      </c>
      <c r="P18" s="45">
        <v>5.64</v>
      </c>
      <c r="Q18" s="46">
        <v>1</v>
      </c>
      <c r="R18" s="45">
        <v>5.44</v>
      </c>
      <c r="S18" s="46">
        <v>1</v>
      </c>
      <c r="T18" s="45">
        <v>0</v>
      </c>
      <c r="U18" s="46">
        <v>0</v>
      </c>
      <c r="V18" s="45">
        <f>3.26+3</f>
        <v>6.26</v>
      </c>
      <c r="W18" s="46">
        <v>2</v>
      </c>
      <c r="X18" s="45">
        <v>0</v>
      </c>
      <c r="Y18" s="46">
        <v>0</v>
      </c>
      <c r="Z18" s="45">
        <v>3.56</v>
      </c>
      <c r="AA18" s="46">
        <v>1</v>
      </c>
      <c r="AB18" s="47">
        <f t="shared" si="0"/>
        <v>43.160000000000004</v>
      </c>
      <c r="AC18" s="48">
        <f t="shared" si="1"/>
        <v>9</v>
      </c>
    </row>
    <row r="19" spans="1:29" s="11" customFormat="1" ht="25.5" customHeight="1">
      <c r="A19" s="6" t="s">
        <v>26</v>
      </c>
      <c r="B19" s="7">
        <f>4.32+3.18</f>
        <v>7.5</v>
      </c>
      <c r="C19" s="8">
        <v>2</v>
      </c>
      <c r="D19" s="7">
        <v>0</v>
      </c>
      <c r="E19" s="8">
        <v>0</v>
      </c>
      <c r="F19" s="7">
        <v>6.18</v>
      </c>
      <c r="G19" s="8">
        <v>1</v>
      </c>
      <c r="H19" s="45">
        <v>5.88</v>
      </c>
      <c r="I19" s="46">
        <v>1</v>
      </c>
      <c r="J19" s="45">
        <v>0</v>
      </c>
      <c r="K19" s="46">
        <v>0</v>
      </c>
      <c r="L19" s="45">
        <v>0</v>
      </c>
      <c r="M19" s="46">
        <v>0</v>
      </c>
      <c r="N19" s="45">
        <v>0</v>
      </c>
      <c r="O19" s="46">
        <v>0</v>
      </c>
      <c r="P19" s="45">
        <v>0</v>
      </c>
      <c r="Q19" s="46">
        <v>0</v>
      </c>
      <c r="R19" s="45">
        <v>3.74</v>
      </c>
      <c r="S19" s="46">
        <v>1</v>
      </c>
      <c r="T19" s="45">
        <v>0</v>
      </c>
      <c r="U19" s="46">
        <v>0</v>
      </c>
      <c r="V19" s="45">
        <v>2.82</v>
      </c>
      <c r="W19" s="46">
        <v>1</v>
      </c>
      <c r="X19" s="45">
        <v>0</v>
      </c>
      <c r="Y19" s="46">
        <v>0</v>
      </c>
      <c r="Z19" s="45">
        <v>2.22</v>
      </c>
      <c r="AA19" s="46">
        <v>1</v>
      </c>
      <c r="AB19" s="47">
        <f t="shared" si="0"/>
        <v>28.34</v>
      </c>
      <c r="AC19" s="48">
        <f t="shared" si="1"/>
        <v>7</v>
      </c>
    </row>
    <row r="20" spans="1:29" s="11" customFormat="1" ht="25.5" customHeight="1">
      <c r="A20" s="6" t="s">
        <v>27</v>
      </c>
      <c r="B20" s="7">
        <f>5.56+1.04+4.24+3.2</f>
        <v>14.04</v>
      </c>
      <c r="C20" s="8">
        <v>4</v>
      </c>
      <c r="D20" s="7">
        <v>7.38</v>
      </c>
      <c r="E20" s="8">
        <v>1</v>
      </c>
      <c r="F20" s="7">
        <v>5.48</v>
      </c>
      <c r="G20" s="8">
        <v>1</v>
      </c>
      <c r="H20" s="45">
        <v>0</v>
      </c>
      <c r="I20" s="46">
        <v>0</v>
      </c>
      <c r="J20" s="45">
        <v>0</v>
      </c>
      <c r="K20" s="46">
        <v>0</v>
      </c>
      <c r="L20" s="45">
        <v>0</v>
      </c>
      <c r="M20" s="46">
        <v>0</v>
      </c>
      <c r="N20" s="45">
        <v>6.1</v>
      </c>
      <c r="O20" s="46">
        <v>1</v>
      </c>
      <c r="P20" s="45">
        <v>4.94</v>
      </c>
      <c r="Q20" s="46">
        <v>1</v>
      </c>
      <c r="R20" s="45">
        <v>2.36</v>
      </c>
      <c r="S20" s="46">
        <v>1</v>
      </c>
      <c r="T20" s="45">
        <v>0</v>
      </c>
      <c r="U20" s="46">
        <v>0</v>
      </c>
      <c r="V20" s="45">
        <v>3.58</v>
      </c>
      <c r="W20" s="46">
        <v>1</v>
      </c>
      <c r="X20" s="45">
        <v>0</v>
      </c>
      <c r="Y20" s="46">
        <v>0</v>
      </c>
      <c r="Z20" s="45">
        <v>1.04</v>
      </c>
      <c r="AA20" s="46">
        <v>1</v>
      </c>
      <c r="AB20" s="47">
        <f t="shared" si="0"/>
        <v>44.92</v>
      </c>
      <c r="AC20" s="48">
        <f t="shared" si="1"/>
        <v>11</v>
      </c>
    </row>
    <row r="21" spans="1:29" s="11" customFormat="1" ht="25.5" customHeight="1">
      <c r="A21" s="6" t="s">
        <v>28</v>
      </c>
      <c r="B21" s="7">
        <v>0</v>
      </c>
      <c r="C21" s="8">
        <v>0</v>
      </c>
      <c r="D21" s="7">
        <v>0</v>
      </c>
      <c r="E21" s="8">
        <v>0</v>
      </c>
      <c r="F21" s="7">
        <v>3.4</v>
      </c>
      <c r="G21" s="8">
        <v>1</v>
      </c>
      <c r="H21" s="45">
        <v>0</v>
      </c>
      <c r="I21" s="46">
        <v>0</v>
      </c>
      <c r="J21" s="45">
        <v>0</v>
      </c>
      <c r="K21" s="46">
        <v>0</v>
      </c>
      <c r="L21" s="45">
        <v>0</v>
      </c>
      <c r="M21" s="46">
        <v>0</v>
      </c>
      <c r="N21" s="45">
        <v>4.28</v>
      </c>
      <c r="O21" s="46">
        <v>1</v>
      </c>
      <c r="P21" s="45">
        <v>3.36</v>
      </c>
      <c r="Q21" s="46">
        <v>1</v>
      </c>
      <c r="R21" s="45">
        <v>3.2</v>
      </c>
      <c r="S21" s="46">
        <v>1</v>
      </c>
      <c r="T21" s="45">
        <v>0</v>
      </c>
      <c r="U21" s="46">
        <v>0</v>
      </c>
      <c r="V21" s="45">
        <v>2.8</v>
      </c>
      <c r="W21" s="46">
        <v>1</v>
      </c>
      <c r="X21" s="45">
        <v>0</v>
      </c>
      <c r="Y21" s="46">
        <v>0</v>
      </c>
      <c r="Z21" s="45">
        <v>1.34</v>
      </c>
      <c r="AA21" s="46">
        <v>1</v>
      </c>
      <c r="AB21" s="47">
        <f t="shared" si="0"/>
        <v>18.38</v>
      </c>
      <c r="AC21" s="48">
        <f t="shared" si="1"/>
        <v>6</v>
      </c>
    </row>
    <row r="22" spans="1:29" s="11" customFormat="1" ht="25.5" customHeight="1">
      <c r="A22" s="6" t="s">
        <v>29</v>
      </c>
      <c r="B22" s="7">
        <f>5.24+3.6</f>
        <v>8.84</v>
      </c>
      <c r="C22" s="8">
        <v>2</v>
      </c>
      <c r="D22" s="7">
        <v>6.02</v>
      </c>
      <c r="E22" s="8">
        <v>1</v>
      </c>
      <c r="F22" s="7">
        <v>2.86</v>
      </c>
      <c r="G22" s="8">
        <v>1</v>
      </c>
      <c r="H22" s="45">
        <v>0</v>
      </c>
      <c r="I22" s="46">
        <v>0</v>
      </c>
      <c r="J22" s="45">
        <v>0</v>
      </c>
      <c r="K22" s="46">
        <v>0</v>
      </c>
      <c r="L22" s="45">
        <v>0</v>
      </c>
      <c r="M22" s="46">
        <v>0</v>
      </c>
      <c r="N22" s="45">
        <v>3.96</v>
      </c>
      <c r="O22" s="46">
        <v>1</v>
      </c>
      <c r="P22" s="45">
        <v>6.26</v>
      </c>
      <c r="Q22" s="46">
        <v>1</v>
      </c>
      <c r="R22" s="45">
        <v>2.36</v>
      </c>
      <c r="S22" s="46">
        <v>1</v>
      </c>
      <c r="T22" s="45">
        <v>0</v>
      </c>
      <c r="U22" s="46">
        <v>0</v>
      </c>
      <c r="V22" s="45">
        <v>0</v>
      </c>
      <c r="W22" s="46">
        <v>0</v>
      </c>
      <c r="X22" s="45">
        <v>0</v>
      </c>
      <c r="Y22" s="46">
        <v>0</v>
      </c>
      <c r="Z22" s="45">
        <v>0</v>
      </c>
      <c r="AA22" s="46">
        <v>0</v>
      </c>
      <c r="AB22" s="47">
        <f t="shared" si="0"/>
        <v>30.299999999999997</v>
      </c>
      <c r="AC22" s="48">
        <f t="shared" si="1"/>
        <v>7</v>
      </c>
    </row>
    <row r="23" spans="1:29" s="11" customFormat="1" ht="25.5" customHeight="1">
      <c r="A23" s="6" t="s">
        <v>30</v>
      </c>
      <c r="B23" s="7">
        <f>6.2+2.56</f>
        <v>8.76</v>
      </c>
      <c r="C23" s="8">
        <v>2</v>
      </c>
      <c r="D23" s="7">
        <v>6.42</v>
      </c>
      <c r="E23" s="8">
        <v>1</v>
      </c>
      <c r="F23" s="7">
        <f>4.96+1.6</f>
        <v>6.5600000000000005</v>
      </c>
      <c r="G23" s="8">
        <v>2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46">
        <v>0</v>
      </c>
      <c r="N23" s="45">
        <v>0</v>
      </c>
      <c r="O23" s="46">
        <v>0</v>
      </c>
      <c r="P23" s="45">
        <v>5.14</v>
      </c>
      <c r="Q23" s="46">
        <v>1</v>
      </c>
      <c r="R23" s="45">
        <v>3.14</v>
      </c>
      <c r="S23" s="46">
        <v>1</v>
      </c>
      <c r="T23" s="45">
        <v>0</v>
      </c>
      <c r="U23" s="46">
        <v>0</v>
      </c>
      <c r="V23" s="45">
        <f>3.98+3.62</f>
        <v>7.6</v>
      </c>
      <c r="W23" s="46">
        <v>2</v>
      </c>
      <c r="X23" s="45">
        <v>4.18</v>
      </c>
      <c r="Y23" s="46">
        <v>1</v>
      </c>
      <c r="Z23" s="45">
        <v>0</v>
      </c>
      <c r="AA23" s="46">
        <v>0</v>
      </c>
      <c r="AB23" s="47">
        <f t="shared" si="0"/>
        <v>41.8</v>
      </c>
      <c r="AC23" s="48">
        <f t="shared" si="1"/>
        <v>10</v>
      </c>
    </row>
    <row r="24" spans="1:29" s="11" customFormat="1" ht="25.5" customHeight="1">
      <c r="A24" s="6" t="s">
        <v>31</v>
      </c>
      <c r="B24" s="7">
        <f>4.6+2.58</f>
        <v>7.18</v>
      </c>
      <c r="C24" s="8">
        <v>2</v>
      </c>
      <c r="D24" s="7">
        <v>4.92</v>
      </c>
      <c r="E24" s="8">
        <v>1</v>
      </c>
      <c r="F24" s="7">
        <f>6.54+2.74</f>
        <v>9.280000000000001</v>
      </c>
      <c r="G24" s="8">
        <v>2</v>
      </c>
      <c r="H24" s="45">
        <v>0</v>
      </c>
      <c r="I24" s="46">
        <v>0</v>
      </c>
      <c r="J24" s="45">
        <v>0</v>
      </c>
      <c r="K24" s="46">
        <v>0</v>
      </c>
      <c r="L24" s="45">
        <v>6.92</v>
      </c>
      <c r="M24" s="46">
        <v>1</v>
      </c>
      <c r="N24" s="45">
        <v>6.76</v>
      </c>
      <c r="O24" s="46">
        <v>1</v>
      </c>
      <c r="P24" s="45">
        <v>0</v>
      </c>
      <c r="Q24" s="46">
        <v>0</v>
      </c>
      <c r="R24" s="45">
        <v>3.24</v>
      </c>
      <c r="S24" s="46">
        <v>1</v>
      </c>
      <c r="T24" s="45">
        <v>0</v>
      </c>
      <c r="U24" s="46">
        <v>0</v>
      </c>
      <c r="V24" s="45">
        <f>3.12+3.02</f>
        <v>6.140000000000001</v>
      </c>
      <c r="W24" s="46">
        <v>2</v>
      </c>
      <c r="X24" s="45">
        <v>5.22</v>
      </c>
      <c r="Y24" s="46">
        <v>1</v>
      </c>
      <c r="Z24" s="45">
        <v>0</v>
      </c>
      <c r="AA24" s="46">
        <v>0</v>
      </c>
      <c r="AB24" s="47">
        <f t="shared" si="0"/>
        <v>49.660000000000004</v>
      </c>
      <c r="AC24" s="48">
        <f t="shared" si="1"/>
        <v>11</v>
      </c>
    </row>
    <row r="25" spans="1:29" s="11" customFormat="1" ht="25.5" customHeight="1">
      <c r="A25" s="6" t="s">
        <v>32</v>
      </c>
      <c r="B25" s="7">
        <f>5.48+2.34</f>
        <v>7.82</v>
      </c>
      <c r="C25" s="8">
        <v>2</v>
      </c>
      <c r="D25" s="7">
        <v>4.02</v>
      </c>
      <c r="E25" s="8">
        <v>1</v>
      </c>
      <c r="F25" s="7">
        <v>5.68</v>
      </c>
      <c r="G25" s="8">
        <v>1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46">
        <v>0</v>
      </c>
      <c r="N25" s="45">
        <v>5.96</v>
      </c>
      <c r="O25" s="46">
        <v>1</v>
      </c>
      <c r="P25" s="45">
        <v>4.46</v>
      </c>
      <c r="Q25" s="46">
        <v>1</v>
      </c>
      <c r="R25" s="45">
        <v>3.56</v>
      </c>
      <c r="S25" s="46">
        <v>1</v>
      </c>
      <c r="T25" s="45">
        <v>0</v>
      </c>
      <c r="U25" s="46">
        <v>0</v>
      </c>
      <c r="V25" s="45">
        <v>2.62</v>
      </c>
      <c r="W25" s="46">
        <v>1</v>
      </c>
      <c r="X25" s="45">
        <v>0</v>
      </c>
      <c r="Y25" s="46">
        <v>0</v>
      </c>
      <c r="Z25" s="45">
        <v>0</v>
      </c>
      <c r="AA25" s="46">
        <v>0</v>
      </c>
      <c r="AB25" s="47">
        <f t="shared" si="0"/>
        <v>34.120000000000005</v>
      </c>
      <c r="AC25" s="48">
        <f t="shared" si="1"/>
        <v>8</v>
      </c>
    </row>
    <row r="26" spans="1:29" s="11" customFormat="1" ht="25.5" customHeight="1">
      <c r="A26" s="6" t="s">
        <v>33</v>
      </c>
      <c r="B26" s="7">
        <f>5+2.36</f>
        <v>7.359999999999999</v>
      </c>
      <c r="C26" s="8">
        <v>2</v>
      </c>
      <c r="D26" s="7">
        <v>3.86</v>
      </c>
      <c r="E26" s="8">
        <v>1</v>
      </c>
      <c r="F26" s="7">
        <v>5.74</v>
      </c>
      <c r="G26" s="8">
        <v>1</v>
      </c>
      <c r="H26" s="45">
        <v>0</v>
      </c>
      <c r="I26" s="46">
        <v>0</v>
      </c>
      <c r="J26" s="45">
        <v>0</v>
      </c>
      <c r="K26" s="46">
        <v>0</v>
      </c>
      <c r="L26" s="45">
        <v>0</v>
      </c>
      <c r="M26" s="46">
        <v>0</v>
      </c>
      <c r="N26" s="45">
        <v>5.2</v>
      </c>
      <c r="O26" s="46">
        <v>1</v>
      </c>
      <c r="P26" s="45">
        <v>4.5</v>
      </c>
      <c r="Q26" s="46">
        <v>1</v>
      </c>
      <c r="R26" s="45">
        <v>3.28</v>
      </c>
      <c r="S26" s="46">
        <v>1</v>
      </c>
      <c r="T26" s="45">
        <v>0</v>
      </c>
      <c r="U26" s="46">
        <v>0</v>
      </c>
      <c r="V26" s="45">
        <v>3.6</v>
      </c>
      <c r="W26" s="46">
        <v>1</v>
      </c>
      <c r="X26" s="45">
        <v>3.6</v>
      </c>
      <c r="Y26" s="46">
        <v>1</v>
      </c>
      <c r="Z26" s="45">
        <v>0</v>
      </c>
      <c r="AA26" s="46">
        <v>0</v>
      </c>
      <c r="AB26" s="47">
        <f t="shared" si="0"/>
        <v>37.14</v>
      </c>
      <c r="AC26" s="48">
        <f t="shared" si="1"/>
        <v>9</v>
      </c>
    </row>
    <row r="27" spans="1:29" s="11" customFormat="1" ht="25.5" customHeight="1">
      <c r="A27" s="6" t="s">
        <v>34</v>
      </c>
      <c r="B27" s="7">
        <f>5.38+4.24</f>
        <v>9.620000000000001</v>
      </c>
      <c r="C27" s="8">
        <v>2</v>
      </c>
      <c r="D27" s="7">
        <v>0</v>
      </c>
      <c r="E27" s="8">
        <v>0</v>
      </c>
      <c r="F27" s="7">
        <v>6.06</v>
      </c>
      <c r="G27" s="8">
        <v>1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46">
        <v>0</v>
      </c>
      <c r="N27" s="45">
        <v>5.18</v>
      </c>
      <c r="O27" s="46">
        <v>1</v>
      </c>
      <c r="P27" s="45">
        <v>5.16</v>
      </c>
      <c r="Q27" s="46">
        <v>1</v>
      </c>
      <c r="R27" s="45">
        <v>2.96</v>
      </c>
      <c r="S27" s="46">
        <v>1</v>
      </c>
      <c r="T27" s="45">
        <v>0</v>
      </c>
      <c r="U27" s="46">
        <v>0</v>
      </c>
      <c r="V27" s="45">
        <v>2.62</v>
      </c>
      <c r="W27" s="46">
        <v>1</v>
      </c>
      <c r="X27" s="45">
        <v>0</v>
      </c>
      <c r="Y27" s="46">
        <v>0</v>
      </c>
      <c r="Z27" s="45">
        <v>0</v>
      </c>
      <c r="AA27" s="46">
        <v>0</v>
      </c>
      <c r="AB27" s="47">
        <f t="shared" si="0"/>
        <v>31.6</v>
      </c>
      <c r="AC27" s="48">
        <f t="shared" si="1"/>
        <v>7</v>
      </c>
    </row>
    <row r="28" spans="1:29" s="11" customFormat="1" ht="25.5" customHeight="1">
      <c r="A28" s="6" t="s">
        <v>35</v>
      </c>
      <c r="B28" s="7">
        <f>5.62+4.48</f>
        <v>10.100000000000001</v>
      </c>
      <c r="C28" s="8">
        <v>2</v>
      </c>
      <c r="D28" s="7">
        <v>6.94</v>
      </c>
      <c r="E28" s="8">
        <v>1</v>
      </c>
      <c r="F28" s="7">
        <v>5.44</v>
      </c>
      <c r="G28" s="8">
        <v>1</v>
      </c>
      <c r="H28" s="45">
        <v>0</v>
      </c>
      <c r="I28" s="46">
        <v>0</v>
      </c>
      <c r="J28" s="45">
        <v>0</v>
      </c>
      <c r="K28" s="46">
        <v>0</v>
      </c>
      <c r="L28" s="45">
        <v>5.52</v>
      </c>
      <c r="M28" s="46">
        <v>1</v>
      </c>
      <c r="N28" s="45">
        <v>4.82</v>
      </c>
      <c r="O28" s="46">
        <v>1</v>
      </c>
      <c r="P28" s="45">
        <v>5.64</v>
      </c>
      <c r="Q28" s="46">
        <v>1</v>
      </c>
      <c r="R28" s="45">
        <v>4.12</v>
      </c>
      <c r="S28" s="46">
        <v>1</v>
      </c>
      <c r="T28" s="45">
        <v>0</v>
      </c>
      <c r="U28" s="46">
        <v>0</v>
      </c>
      <c r="V28" s="45">
        <v>3.58</v>
      </c>
      <c r="W28" s="46">
        <v>1</v>
      </c>
      <c r="X28" s="45">
        <v>4.34</v>
      </c>
      <c r="Y28" s="46">
        <v>1</v>
      </c>
      <c r="Z28" s="45">
        <v>1.94</v>
      </c>
      <c r="AA28" s="46">
        <v>1</v>
      </c>
      <c r="AB28" s="47">
        <f t="shared" si="0"/>
        <v>52.44</v>
      </c>
      <c r="AC28" s="48">
        <f t="shared" si="1"/>
        <v>11</v>
      </c>
    </row>
    <row r="29" spans="1:29" s="11" customFormat="1" ht="25.5" customHeight="1">
      <c r="A29" s="6" t="s">
        <v>36</v>
      </c>
      <c r="B29" s="7">
        <f>6.44+5.6</f>
        <v>12.04</v>
      </c>
      <c r="C29" s="8">
        <v>2</v>
      </c>
      <c r="D29" s="7">
        <v>8.22</v>
      </c>
      <c r="E29" s="8">
        <v>1</v>
      </c>
      <c r="F29" s="7">
        <v>4.42</v>
      </c>
      <c r="G29" s="8">
        <v>1</v>
      </c>
      <c r="H29" s="45">
        <v>0</v>
      </c>
      <c r="I29" s="46">
        <v>0</v>
      </c>
      <c r="J29" s="45">
        <v>0</v>
      </c>
      <c r="K29" s="46">
        <v>0</v>
      </c>
      <c r="L29" s="45">
        <v>0</v>
      </c>
      <c r="M29" s="46">
        <v>0</v>
      </c>
      <c r="N29" s="45">
        <v>3.9</v>
      </c>
      <c r="O29" s="46">
        <v>1</v>
      </c>
      <c r="P29" s="45">
        <v>4.22</v>
      </c>
      <c r="Q29" s="46">
        <v>1</v>
      </c>
      <c r="R29" s="45">
        <v>3.8</v>
      </c>
      <c r="S29" s="46">
        <v>1</v>
      </c>
      <c r="T29" s="45">
        <v>0</v>
      </c>
      <c r="U29" s="46">
        <v>0</v>
      </c>
      <c r="V29" s="45">
        <v>3.14</v>
      </c>
      <c r="W29" s="46">
        <v>1</v>
      </c>
      <c r="X29" s="45">
        <v>0</v>
      </c>
      <c r="Y29" s="46">
        <v>0</v>
      </c>
      <c r="Z29" s="45">
        <v>0</v>
      </c>
      <c r="AA29" s="46">
        <v>0</v>
      </c>
      <c r="AB29" s="47">
        <f t="shared" si="0"/>
        <v>39.74</v>
      </c>
      <c r="AC29" s="48">
        <f t="shared" si="1"/>
        <v>8</v>
      </c>
    </row>
    <row r="30" spans="1:29" s="11" customFormat="1" ht="25.5" customHeight="1">
      <c r="A30" s="6" t="s">
        <v>37</v>
      </c>
      <c r="B30" s="7">
        <f>6.18+4.42</f>
        <v>10.6</v>
      </c>
      <c r="C30" s="8">
        <v>2</v>
      </c>
      <c r="D30" s="7">
        <v>6.44</v>
      </c>
      <c r="E30" s="8">
        <v>1</v>
      </c>
      <c r="F30" s="7">
        <v>5.9</v>
      </c>
      <c r="G30" s="8">
        <v>1</v>
      </c>
      <c r="H30" s="45">
        <v>0</v>
      </c>
      <c r="I30" s="46">
        <v>0</v>
      </c>
      <c r="J30" s="45">
        <v>0</v>
      </c>
      <c r="K30" s="46">
        <v>0</v>
      </c>
      <c r="L30" s="45">
        <v>0</v>
      </c>
      <c r="M30" s="46">
        <v>0</v>
      </c>
      <c r="N30" s="45">
        <v>5.9</v>
      </c>
      <c r="O30" s="46">
        <v>1</v>
      </c>
      <c r="P30" s="45">
        <v>5.68</v>
      </c>
      <c r="Q30" s="46">
        <v>1</v>
      </c>
      <c r="R30" s="45">
        <v>4.28</v>
      </c>
      <c r="S30" s="46">
        <v>1</v>
      </c>
      <c r="T30" s="45">
        <v>0</v>
      </c>
      <c r="U30" s="46">
        <v>0</v>
      </c>
      <c r="V30" s="45">
        <f>3+3.1</f>
        <v>6.1</v>
      </c>
      <c r="W30" s="46">
        <v>2</v>
      </c>
      <c r="X30" s="45">
        <v>0</v>
      </c>
      <c r="Y30" s="46">
        <v>0</v>
      </c>
      <c r="Z30" s="45">
        <v>0</v>
      </c>
      <c r="AA30" s="46">
        <v>0</v>
      </c>
      <c r="AB30" s="47">
        <f t="shared" si="0"/>
        <v>44.9</v>
      </c>
      <c r="AC30" s="48">
        <f t="shared" si="1"/>
        <v>9</v>
      </c>
    </row>
    <row r="31" spans="1:29" s="11" customFormat="1" ht="25.5" customHeight="1">
      <c r="A31" s="6" t="s">
        <v>38</v>
      </c>
      <c r="B31" s="7">
        <f>5.54+2.68</f>
        <v>8.22</v>
      </c>
      <c r="C31" s="8">
        <v>2</v>
      </c>
      <c r="D31" s="7">
        <v>5.78</v>
      </c>
      <c r="E31" s="8">
        <v>1</v>
      </c>
      <c r="F31" s="7">
        <f>6.38+3.28</f>
        <v>9.66</v>
      </c>
      <c r="G31" s="8">
        <v>2</v>
      </c>
      <c r="H31" s="45">
        <v>0</v>
      </c>
      <c r="I31" s="46">
        <v>0</v>
      </c>
      <c r="J31" s="45">
        <v>0</v>
      </c>
      <c r="K31" s="46">
        <v>0</v>
      </c>
      <c r="L31" s="45">
        <v>0</v>
      </c>
      <c r="M31" s="46">
        <v>0</v>
      </c>
      <c r="N31" s="45">
        <v>5.8</v>
      </c>
      <c r="O31" s="46">
        <v>1</v>
      </c>
      <c r="P31" s="45">
        <v>6.02</v>
      </c>
      <c r="Q31" s="46">
        <v>1</v>
      </c>
      <c r="R31" s="45">
        <v>4.42</v>
      </c>
      <c r="S31" s="46">
        <v>1</v>
      </c>
      <c r="T31" s="45">
        <v>0</v>
      </c>
      <c r="U31" s="46">
        <v>0</v>
      </c>
      <c r="V31" s="45">
        <f>3.18+3.32</f>
        <v>6.5</v>
      </c>
      <c r="W31" s="46">
        <v>2</v>
      </c>
      <c r="X31" s="45">
        <v>6.18</v>
      </c>
      <c r="Y31" s="46">
        <v>1</v>
      </c>
      <c r="Z31" s="45">
        <v>0</v>
      </c>
      <c r="AA31" s="46">
        <v>0</v>
      </c>
      <c r="AB31" s="47">
        <f t="shared" si="0"/>
        <v>52.58</v>
      </c>
      <c r="AC31" s="48">
        <f t="shared" si="1"/>
        <v>11</v>
      </c>
    </row>
    <row r="32" spans="1:29" s="11" customFormat="1" ht="25.5" customHeight="1">
      <c r="A32" s="6" t="s">
        <v>39</v>
      </c>
      <c r="B32" s="7">
        <f>5.54+4.28</f>
        <v>9.82</v>
      </c>
      <c r="C32" s="8">
        <v>2</v>
      </c>
      <c r="D32" s="7">
        <v>5.36</v>
      </c>
      <c r="E32" s="8">
        <v>1</v>
      </c>
      <c r="F32" s="7">
        <v>5.9</v>
      </c>
      <c r="G32" s="8">
        <v>1</v>
      </c>
      <c r="H32" s="45">
        <v>0</v>
      </c>
      <c r="I32" s="46">
        <v>0</v>
      </c>
      <c r="J32" s="45">
        <v>0</v>
      </c>
      <c r="K32" s="46">
        <v>0</v>
      </c>
      <c r="L32" s="45">
        <v>0</v>
      </c>
      <c r="M32" s="46">
        <v>0</v>
      </c>
      <c r="N32" s="45">
        <v>6.32</v>
      </c>
      <c r="O32" s="46">
        <v>1</v>
      </c>
      <c r="P32" s="45">
        <v>5.62</v>
      </c>
      <c r="Q32" s="46">
        <v>1</v>
      </c>
      <c r="R32" s="45">
        <v>4.66</v>
      </c>
      <c r="S32" s="46">
        <v>1</v>
      </c>
      <c r="T32" s="45">
        <v>0</v>
      </c>
      <c r="U32" s="46">
        <v>0</v>
      </c>
      <c r="V32" s="45">
        <f>3.26+2.74</f>
        <v>6</v>
      </c>
      <c r="W32" s="46">
        <v>2</v>
      </c>
      <c r="X32" s="45">
        <v>0</v>
      </c>
      <c r="Y32" s="46">
        <v>0</v>
      </c>
      <c r="Z32" s="45">
        <v>0</v>
      </c>
      <c r="AA32" s="46">
        <v>0</v>
      </c>
      <c r="AB32" s="47">
        <f t="shared" si="0"/>
        <v>43.68</v>
      </c>
      <c r="AC32" s="48">
        <f t="shared" si="1"/>
        <v>9</v>
      </c>
    </row>
    <row r="33" spans="1:29" s="11" customFormat="1" ht="25.5" customHeight="1">
      <c r="A33" s="6" t="s">
        <v>40</v>
      </c>
      <c r="B33" s="7">
        <v>6</v>
      </c>
      <c r="C33" s="8">
        <v>1</v>
      </c>
      <c r="D33" s="7">
        <v>4.98</v>
      </c>
      <c r="E33" s="8">
        <v>1</v>
      </c>
      <c r="F33" s="7">
        <f>6.48+3.32</f>
        <v>9.8</v>
      </c>
      <c r="G33" s="8">
        <v>2</v>
      </c>
      <c r="H33" s="45">
        <v>0</v>
      </c>
      <c r="I33" s="46">
        <v>0</v>
      </c>
      <c r="J33" s="45">
        <v>0</v>
      </c>
      <c r="K33" s="46">
        <v>0</v>
      </c>
      <c r="L33" s="45">
        <v>8.44</v>
      </c>
      <c r="M33" s="46">
        <v>1</v>
      </c>
      <c r="N33" s="45">
        <v>6.26</v>
      </c>
      <c r="O33" s="46">
        <v>1</v>
      </c>
      <c r="P33" s="45">
        <v>5.28</v>
      </c>
      <c r="Q33" s="46">
        <v>1</v>
      </c>
      <c r="R33" s="45">
        <v>5.1</v>
      </c>
      <c r="S33" s="46">
        <v>1</v>
      </c>
      <c r="T33" s="45">
        <v>0</v>
      </c>
      <c r="U33" s="46">
        <v>0</v>
      </c>
      <c r="V33" s="45">
        <f>3.52+2.9</f>
        <v>6.42</v>
      </c>
      <c r="W33" s="46">
        <v>2</v>
      </c>
      <c r="X33" s="45">
        <v>6.7</v>
      </c>
      <c r="Y33" s="46">
        <v>1</v>
      </c>
      <c r="Z33" s="45">
        <v>0</v>
      </c>
      <c r="AA33" s="46">
        <v>0</v>
      </c>
      <c r="AB33" s="47">
        <f t="shared" si="0"/>
        <v>58.980000000000004</v>
      </c>
      <c r="AC33" s="48">
        <f t="shared" si="1"/>
        <v>11</v>
      </c>
    </row>
    <row r="34" spans="1:29" s="11" customFormat="1" ht="25.5" customHeight="1">
      <c r="A34" s="6" t="s">
        <v>41</v>
      </c>
      <c r="B34" s="7">
        <f>6.14+4.46</f>
        <v>10.6</v>
      </c>
      <c r="C34" s="8">
        <v>2</v>
      </c>
      <c r="D34" s="7">
        <v>6.06</v>
      </c>
      <c r="E34" s="8">
        <v>1</v>
      </c>
      <c r="F34" s="7">
        <v>5.1</v>
      </c>
      <c r="G34" s="8">
        <v>1</v>
      </c>
      <c r="H34" s="45">
        <v>0</v>
      </c>
      <c r="I34" s="46">
        <v>0</v>
      </c>
      <c r="J34" s="45">
        <v>0</v>
      </c>
      <c r="K34" s="46">
        <v>0</v>
      </c>
      <c r="L34" s="45">
        <v>0</v>
      </c>
      <c r="M34" s="46">
        <v>0</v>
      </c>
      <c r="N34" s="45">
        <v>5.52</v>
      </c>
      <c r="O34" s="46">
        <v>1</v>
      </c>
      <c r="P34" s="45">
        <v>5.54</v>
      </c>
      <c r="Q34" s="46">
        <v>1</v>
      </c>
      <c r="R34" s="45">
        <v>5.6</v>
      </c>
      <c r="S34" s="46">
        <v>1</v>
      </c>
      <c r="T34" s="45">
        <v>0</v>
      </c>
      <c r="U34" s="46">
        <v>0</v>
      </c>
      <c r="V34" s="45">
        <v>3.44</v>
      </c>
      <c r="W34" s="46">
        <v>1</v>
      </c>
      <c r="X34" s="45">
        <v>0</v>
      </c>
      <c r="Y34" s="46">
        <v>0</v>
      </c>
      <c r="Z34" s="45">
        <v>0</v>
      </c>
      <c r="AA34" s="46">
        <v>0</v>
      </c>
      <c r="AB34" s="47">
        <f t="shared" si="0"/>
        <v>41.85999999999999</v>
      </c>
      <c r="AC34" s="48">
        <f t="shared" si="1"/>
        <v>8</v>
      </c>
    </row>
    <row r="35" spans="1:29" s="11" customFormat="1" ht="24" customHeight="1">
      <c r="A35" s="6" t="s">
        <v>42</v>
      </c>
      <c r="B35" s="7">
        <f>6.42+4.62</f>
        <v>11.04</v>
      </c>
      <c r="C35" s="8">
        <v>2</v>
      </c>
      <c r="D35" s="7">
        <v>0</v>
      </c>
      <c r="E35" s="8">
        <v>0</v>
      </c>
      <c r="F35" s="7">
        <v>4.6</v>
      </c>
      <c r="G35" s="8">
        <v>1</v>
      </c>
      <c r="H35" s="45">
        <v>0</v>
      </c>
      <c r="I35" s="46">
        <v>0</v>
      </c>
      <c r="J35" s="45">
        <v>0</v>
      </c>
      <c r="K35" s="46">
        <v>0</v>
      </c>
      <c r="L35" s="45">
        <v>0</v>
      </c>
      <c r="M35" s="46">
        <v>0</v>
      </c>
      <c r="N35" s="45">
        <v>5.48</v>
      </c>
      <c r="O35" s="46">
        <v>1</v>
      </c>
      <c r="P35" s="45">
        <v>0</v>
      </c>
      <c r="Q35" s="46">
        <v>0</v>
      </c>
      <c r="R35" s="45">
        <v>4.2</v>
      </c>
      <c r="S35" s="46">
        <v>1</v>
      </c>
      <c r="T35" s="45">
        <v>0</v>
      </c>
      <c r="U35" s="46">
        <v>0</v>
      </c>
      <c r="V35" s="45">
        <v>3.34</v>
      </c>
      <c r="W35" s="46">
        <v>1</v>
      </c>
      <c r="X35" s="45">
        <v>0</v>
      </c>
      <c r="Y35" s="46">
        <v>0</v>
      </c>
      <c r="Z35" s="45">
        <v>0</v>
      </c>
      <c r="AA35" s="46">
        <v>0</v>
      </c>
      <c r="AB35" s="47">
        <f t="shared" si="0"/>
        <v>28.659999999999997</v>
      </c>
      <c r="AC35" s="48">
        <f t="shared" si="1"/>
        <v>6</v>
      </c>
    </row>
    <row r="36" spans="1:33" s="11" customFormat="1" ht="25.5" customHeight="1">
      <c r="A36" s="12" t="s">
        <v>9</v>
      </c>
      <c r="B36" s="112">
        <f aca="true" t="shared" si="2" ref="B36:AC36">SUM(B5:B35)</f>
        <v>269.48</v>
      </c>
      <c r="C36" s="48">
        <f t="shared" si="2"/>
        <v>58</v>
      </c>
      <c r="D36" s="47">
        <f t="shared" si="2"/>
        <v>146.57999999999998</v>
      </c>
      <c r="E36" s="48">
        <f t="shared" si="2"/>
        <v>25</v>
      </c>
      <c r="F36" s="47">
        <f t="shared" si="2"/>
        <v>189.62000000000003</v>
      </c>
      <c r="G36" s="48">
        <f t="shared" si="2"/>
        <v>37</v>
      </c>
      <c r="H36" s="47">
        <f t="shared" si="2"/>
        <v>17.88</v>
      </c>
      <c r="I36" s="48">
        <f t="shared" si="2"/>
        <v>3</v>
      </c>
      <c r="J36" s="47">
        <f t="shared" si="2"/>
        <v>0</v>
      </c>
      <c r="K36" s="48">
        <f t="shared" si="2"/>
        <v>0</v>
      </c>
      <c r="L36" s="47">
        <f t="shared" si="2"/>
        <v>77.97999999999999</v>
      </c>
      <c r="M36" s="48">
        <f t="shared" si="2"/>
        <v>10</v>
      </c>
      <c r="N36" s="47">
        <f t="shared" si="2"/>
        <v>154.23999999999998</v>
      </c>
      <c r="O36" s="48">
        <f t="shared" si="2"/>
        <v>29</v>
      </c>
      <c r="P36" s="47">
        <f t="shared" si="2"/>
        <v>136.93999999999997</v>
      </c>
      <c r="Q36" s="48">
        <f t="shared" si="2"/>
        <v>26</v>
      </c>
      <c r="R36" s="47">
        <f t="shared" si="2"/>
        <v>143.87999999999997</v>
      </c>
      <c r="S36" s="48">
        <f t="shared" si="2"/>
        <v>31</v>
      </c>
      <c r="T36" s="47">
        <f t="shared" si="2"/>
        <v>0</v>
      </c>
      <c r="U36" s="48">
        <f t="shared" si="2"/>
        <v>0</v>
      </c>
      <c r="V36" s="47">
        <f t="shared" si="2"/>
        <v>138.49999999999997</v>
      </c>
      <c r="W36" s="48">
        <f t="shared" si="2"/>
        <v>44</v>
      </c>
      <c r="X36" s="47">
        <f t="shared" si="2"/>
        <v>54.160000000000004</v>
      </c>
      <c r="Y36" s="48">
        <f t="shared" si="2"/>
        <v>10</v>
      </c>
      <c r="Z36" s="47">
        <f t="shared" si="2"/>
        <v>49.559999999999995</v>
      </c>
      <c r="AA36" s="48">
        <f t="shared" si="2"/>
        <v>18</v>
      </c>
      <c r="AB36" s="47">
        <f t="shared" si="2"/>
        <v>1378.82</v>
      </c>
      <c r="AC36" s="48">
        <f t="shared" si="2"/>
        <v>291</v>
      </c>
      <c r="AE36" s="15"/>
      <c r="AG36" s="15"/>
    </row>
    <row r="37" spans="1:33" s="11" customFormat="1" ht="7.5" customHeight="1" hidden="1">
      <c r="A37" s="49"/>
      <c r="B37" s="50"/>
      <c r="C37" s="51"/>
      <c r="D37" s="52"/>
      <c r="E37" s="53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  <c r="V37" s="52"/>
      <c r="W37" s="53"/>
      <c r="X37" s="52"/>
      <c r="Y37" s="53"/>
      <c r="Z37" s="52"/>
      <c r="AA37" s="53"/>
      <c r="AB37" s="54"/>
      <c r="AC37" s="55"/>
      <c r="AE37" s="15"/>
      <c r="AG37" s="15"/>
    </row>
    <row r="38" spans="1:31" s="25" customFormat="1" ht="26.25" customHeight="1">
      <c r="A38" s="22" t="s">
        <v>61</v>
      </c>
      <c r="B38" s="56"/>
      <c r="C38" s="56"/>
      <c r="D38" s="23"/>
      <c r="E38" s="23"/>
      <c r="F38" s="23"/>
      <c r="G38" s="23"/>
      <c r="H38" s="23"/>
      <c r="I38" s="23"/>
      <c r="L38" s="24"/>
      <c r="P38" s="28"/>
      <c r="Q38" s="28"/>
      <c r="R38" s="26"/>
      <c r="S38" s="26"/>
      <c r="T38" s="26"/>
      <c r="U38" s="26"/>
      <c r="V38" s="26"/>
      <c r="W38" s="26"/>
      <c r="X38" s="26"/>
      <c r="Y38" s="26"/>
      <c r="Z38" s="26"/>
      <c r="AA38" s="26"/>
      <c r="AC38" s="27"/>
      <c r="AE38" s="28"/>
    </row>
    <row r="39" ht="14.25">
      <c r="L39" s="30"/>
    </row>
    <row r="40" spans="12:29" ht="14.25">
      <c r="L40" s="30"/>
      <c r="AB40" s="32"/>
      <c r="AC40" s="32"/>
    </row>
    <row r="41" ht="14.25">
      <c r="L41" s="30"/>
    </row>
    <row r="42" spans="12:29" ht="14.25">
      <c r="L42" s="30"/>
      <c r="AB42" s="32"/>
      <c r="AC42" s="32"/>
    </row>
    <row r="43" ht="14.25">
      <c r="L43" s="30"/>
    </row>
    <row r="44" ht="14.25">
      <c r="L44" s="30"/>
    </row>
    <row r="45" ht="14.25">
      <c r="L45" s="30"/>
    </row>
    <row r="46" ht="14.25">
      <c r="L46" s="30"/>
    </row>
    <row r="47" ht="14.25">
      <c r="L47" s="30"/>
    </row>
    <row r="48" ht="14.25">
      <c r="L48" s="30"/>
    </row>
  </sheetData>
  <sheetProtection/>
  <mergeCells count="17">
    <mergeCell ref="A1:AC1"/>
    <mergeCell ref="D2:AC2"/>
    <mergeCell ref="B3:C3"/>
    <mergeCell ref="D3:E3"/>
    <mergeCell ref="F3:G3"/>
    <mergeCell ref="H3:I3"/>
    <mergeCell ref="J3:K3"/>
    <mergeCell ref="L3:M3"/>
    <mergeCell ref="N3:O3"/>
    <mergeCell ref="P3:Q3"/>
    <mergeCell ref="Z3:AA3"/>
    <mergeCell ref="AB3:AC3"/>
    <mergeCell ref="A3:A4"/>
    <mergeCell ref="R3:S3"/>
    <mergeCell ref="T3:U3"/>
    <mergeCell ref="V3:W3"/>
    <mergeCell ref="X3:Y3"/>
  </mergeCells>
  <printOptions/>
  <pageMargins left="0.4" right="0.22" top="0.22" bottom="0.2" header="0.22" footer="0.2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O42"/>
  <sheetViews>
    <sheetView workbookViewId="0" topLeftCell="A1">
      <pane xSplit="1" ySplit="4" topLeftCell="B29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F43" sqref="F43"/>
    </sheetView>
  </sheetViews>
  <sheetFormatPr defaultColWidth="9.00390625" defaultRowHeight="14.25"/>
  <cols>
    <col min="1" max="1" width="5.375" style="1" customWidth="1"/>
    <col min="2" max="2" width="11.125" style="1" customWidth="1"/>
    <col min="3" max="3" width="6.00390625" style="1" customWidth="1"/>
    <col min="4" max="4" width="11.375" style="1" customWidth="1"/>
    <col min="5" max="5" width="6.625" style="1" customWidth="1"/>
    <col min="6" max="6" width="11.125" style="1" customWidth="1"/>
    <col min="7" max="7" width="6.25390625" style="1" customWidth="1"/>
    <col min="8" max="8" width="11.375" style="1" customWidth="1"/>
    <col min="9" max="9" width="6.875" style="1" customWidth="1"/>
    <col min="10" max="10" width="13.75390625" style="1" customWidth="1"/>
    <col min="11" max="11" width="7.375" style="1" customWidth="1"/>
    <col min="12" max="12" width="9.00390625" style="1" customWidth="1"/>
    <col min="13" max="13" width="16.125" style="1" bestFit="1" customWidth="1"/>
    <col min="14" max="14" width="32.75390625" style="1" customWidth="1"/>
    <col min="15" max="15" width="11.625" style="1" bestFit="1" customWidth="1"/>
    <col min="16" max="16384" width="9.00390625" style="1" customWidth="1"/>
  </cols>
  <sheetData>
    <row r="1" spans="1:11" ht="35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3" customFormat="1" ht="30" customHeight="1">
      <c r="A2" s="2">
        <v>1000</v>
      </c>
      <c r="B2" s="2"/>
      <c r="C2" s="2"/>
      <c r="D2" s="58" t="s">
        <v>1</v>
      </c>
      <c r="E2" s="58"/>
      <c r="F2" s="58"/>
      <c r="G2" s="58"/>
      <c r="H2" s="58"/>
      <c r="I2" s="58"/>
      <c r="J2" s="58"/>
      <c r="K2" s="58"/>
    </row>
    <row r="3" spans="1:11" s="3" customFormat="1" ht="37.5" customHeight="1">
      <c r="A3" s="59" t="s">
        <v>2</v>
      </c>
      <c r="B3" s="60" t="s">
        <v>62</v>
      </c>
      <c r="C3" s="61"/>
      <c r="D3" s="60" t="s">
        <v>63</v>
      </c>
      <c r="E3" s="61"/>
      <c r="F3" s="60" t="s">
        <v>64</v>
      </c>
      <c r="G3" s="61"/>
      <c r="H3" s="60" t="s">
        <v>65</v>
      </c>
      <c r="I3" s="61"/>
      <c r="J3" s="62" t="s">
        <v>9</v>
      </c>
      <c r="K3" s="63"/>
    </row>
    <row r="4" spans="1:11" s="3" customFormat="1" ht="24.75" customHeight="1">
      <c r="A4" s="64"/>
      <c r="B4" s="65" t="s">
        <v>10</v>
      </c>
      <c r="C4" s="65" t="s">
        <v>11</v>
      </c>
      <c r="D4" s="65" t="s">
        <v>10</v>
      </c>
      <c r="E4" s="65" t="s">
        <v>11</v>
      </c>
      <c r="F4" s="66" t="s">
        <v>10</v>
      </c>
      <c r="G4" s="66" t="s">
        <v>11</v>
      </c>
      <c r="H4" s="66" t="s">
        <v>10</v>
      </c>
      <c r="I4" s="66" t="s">
        <v>11</v>
      </c>
      <c r="J4" s="66" t="s">
        <v>10</v>
      </c>
      <c r="K4" s="66" t="s">
        <v>11</v>
      </c>
    </row>
    <row r="5" spans="1:11" s="11" customFormat="1" ht="22.5" customHeight="1">
      <c r="A5" s="67" t="s">
        <v>12</v>
      </c>
      <c r="B5" s="45">
        <v>8.28</v>
      </c>
      <c r="C5" s="46">
        <v>1</v>
      </c>
      <c r="D5" s="45">
        <v>3.3</v>
      </c>
      <c r="E5" s="46">
        <v>1</v>
      </c>
      <c r="F5" s="45">
        <f>5.98+5.64</f>
        <v>11.620000000000001</v>
      </c>
      <c r="G5" s="46">
        <v>2</v>
      </c>
      <c r="H5" s="45">
        <v>31.44</v>
      </c>
      <c r="I5" s="46">
        <v>4</v>
      </c>
      <c r="J5" s="47">
        <f aca="true" t="shared" si="0" ref="J5:J35">+B5+D5+F5+H5</f>
        <v>54.64</v>
      </c>
      <c r="K5" s="48">
        <f aca="true" t="shared" si="1" ref="K5:K35">+C5+E5+G5+I5</f>
        <v>8</v>
      </c>
    </row>
    <row r="6" spans="1:15" s="11" customFormat="1" ht="22.5" customHeight="1">
      <c r="A6" s="67" t="s">
        <v>13</v>
      </c>
      <c r="B6" s="45">
        <v>8.1</v>
      </c>
      <c r="C6" s="46">
        <v>1</v>
      </c>
      <c r="D6" s="45">
        <v>3.22</v>
      </c>
      <c r="E6" s="46">
        <v>1</v>
      </c>
      <c r="F6" s="45">
        <f>6.26+6.08</f>
        <v>12.34</v>
      </c>
      <c r="G6" s="46">
        <v>2</v>
      </c>
      <c r="H6" s="45">
        <v>33.46</v>
      </c>
      <c r="I6" s="46">
        <v>4</v>
      </c>
      <c r="J6" s="47">
        <f t="shared" si="0"/>
        <v>57.120000000000005</v>
      </c>
      <c r="K6" s="48">
        <f t="shared" si="1"/>
        <v>8</v>
      </c>
      <c r="N6" s="68"/>
      <c r="O6" s="68"/>
    </row>
    <row r="7" spans="1:15" s="11" customFormat="1" ht="22.5" customHeight="1">
      <c r="A7" s="67" t="s">
        <v>14</v>
      </c>
      <c r="B7" s="45">
        <v>7.38</v>
      </c>
      <c r="C7" s="46">
        <v>1</v>
      </c>
      <c r="D7" s="45">
        <v>3</v>
      </c>
      <c r="E7" s="46">
        <v>1</v>
      </c>
      <c r="F7" s="45">
        <f>5+5.14+5.48</f>
        <v>15.620000000000001</v>
      </c>
      <c r="G7" s="46">
        <v>3</v>
      </c>
      <c r="H7" s="45">
        <v>19.06</v>
      </c>
      <c r="I7" s="46">
        <v>2</v>
      </c>
      <c r="J7" s="47">
        <f t="shared" si="0"/>
        <v>45.06</v>
      </c>
      <c r="K7" s="48">
        <f t="shared" si="1"/>
        <v>7</v>
      </c>
      <c r="N7" s="68"/>
      <c r="O7" s="68"/>
    </row>
    <row r="8" spans="1:15" s="11" customFormat="1" ht="22.5" customHeight="1">
      <c r="A8" s="67" t="s">
        <v>15</v>
      </c>
      <c r="B8" s="45">
        <f>7.08+7.4</f>
        <v>14.48</v>
      </c>
      <c r="C8" s="46">
        <v>2</v>
      </c>
      <c r="D8" s="45">
        <v>2.36</v>
      </c>
      <c r="E8" s="46">
        <v>1</v>
      </c>
      <c r="F8" s="45">
        <f>7.28+5.96</f>
        <v>13.24</v>
      </c>
      <c r="G8" s="46">
        <v>2</v>
      </c>
      <c r="H8" s="45">
        <v>33.08</v>
      </c>
      <c r="I8" s="46">
        <v>4</v>
      </c>
      <c r="J8" s="47">
        <f t="shared" si="0"/>
        <v>63.16</v>
      </c>
      <c r="K8" s="48">
        <f t="shared" si="1"/>
        <v>9</v>
      </c>
      <c r="N8" s="68"/>
      <c r="O8" s="68"/>
    </row>
    <row r="9" spans="1:15" s="11" customFormat="1" ht="22.5" customHeight="1">
      <c r="A9" s="67" t="s">
        <v>16</v>
      </c>
      <c r="B9" s="45">
        <v>0</v>
      </c>
      <c r="C9" s="46">
        <v>0</v>
      </c>
      <c r="D9" s="45">
        <v>2.4</v>
      </c>
      <c r="E9" s="46">
        <v>1</v>
      </c>
      <c r="F9" s="45">
        <f>6.1+5.14</f>
        <v>11.239999999999998</v>
      </c>
      <c r="G9" s="46">
        <v>2</v>
      </c>
      <c r="H9" s="45">
        <v>30.56</v>
      </c>
      <c r="I9" s="46">
        <v>4</v>
      </c>
      <c r="J9" s="47">
        <f t="shared" si="0"/>
        <v>44.199999999999996</v>
      </c>
      <c r="K9" s="48">
        <f t="shared" si="1"/>
        <v>7</v>
      </c>
      <c r="N9" s="68"/>
      <c r="O9" s="68"/>
    </row>
    <row r="10" spans="1:15" s="11" customFormat="1" ht="22.5" customHeight="1">
      <c r="A10" s="67" t="s">
        <v>17</v>
      </c>
      <c r="B10" s="45">
        <v>7.22</v>
      </c>
      <c r="C10" s="46">
        <v>1</v>
      </c>
      <c r="D10" s="45">
        <f>4.24+3.8</f>
        <v>8.04</v>
      </c>
      <c r="E10" s="46">
        <v>2</v>
      </c>
      <c r="F10" s="45">
        <f>6.8+5.72</f>
        <v>12.52</v>
      </c>
      <c r="G10" s="46">
        <v>2</v>
      </c>
      <c r="H10" s="45">
        <v>31.62</v>
      </c>
      <c r="I10" s="46">
        <v>4</v>
      </c>
      <c r="J10" s="47">
        <f t="shared" si="0"/>
        <v>59.4</v>
      </c>
      <c r="K10" s="48">
        <f t="shared" si="1"/>
        <v>9</v>
      </c>
      <c r="N10" s="68"/>
      <c r="O10" s="68"/>
    </row>
    <row r="11" spans="1:15" s="11" customFormat="1" ht="22.5" customHeight="1">
      <c r="A11" s="67" t="s">
        <v>18</v>
      </c>
      <c r="B11" s="45">
        <f>8.4+8.04</f>
        <v>16.439999999999998</v>
      </c>
      <c r="C11" s="46">
        <v>2</v>
      </c>
      <c r="D11" s="45">
        <v>0</v>
      </c>
      <c r="E11" s="46">
        <v>0</v>
      </c>
      <c r="F11" s="45">
        <f>5.88+6.08</f>
        <v>11.96</v>
      </c>
      <c r="G11" s="46">
        <v>2</v>
      </c>
      <c r="H11" s="45">
        <v>25.58</v>
      </c>
      <c r="I11" s="46">
        <v>3</v>
      </c>
      <c r="J11" s="47">
        <f t="shared" si="0"/>
        <v>53.98</v>
      </c>
      <c r="K11" s="48">
        <f t="shared" si="1"/>
        <v>7</v>
      </c>
      <c r="N11" s="68"/>
      <c r="O11" s="68"/>
    </row>
    <row r="12" spans="1:15" s="11" customFormat="1" ht="22.5" customHeight="1">
      <c r="A12" s="67" t="s">
        <v>19</v>
      </c>
      <c r="B12" s="45">
        <v>0</v>
      </c>
      <c r="C12" s="46">
        <v>0</v>
      </c>
      <c r="D12" s="45">
        <f>2.86+3.7</f>
        <v>6.5600000000000005</v>
      </c>
      <c r="E12" s="46">
        <v>2</v>
      </c>
      <c r="F12" s="45">
        <f>6.36+6</f>
        <v>12.36</v>
      </c>
      <c r="G12" s="46">
        <v>2</v>
      </c>
      <c r="H12" s="45">
        <v>32</v>
      </c>
      <c r="I12" s="46">
        <v>4</v>
      </c>
      <c r="J12" s="47">
        <f t="shared" si="0"/>
        <v>50.92</v>
      </c>
      <c r="K12" s="48">
        <f t="shared" si="1"/>
        <v>8</v>
      </c>
      <c r="N12" s="68"/>
      <c r="O12" s="68"/>
    </row>
    <row r="13" spans="1:15" s="11" customFormat="1" ht="22.5" customHeight="1">
      <c r="A13" s="67" t="s">
        <v>20</v>
      </c>
      <c r="B13" s="45">
        <f>7.86+6.6</f>
        <v>14.46</v>
      </c>
      <c r="C13" s="46">
        <v>2</v>
      </c>
      <c r="D13" s="45">
        <v>2.82</v>
      </c>
      <c r="E13" s="46">
        <v>1</v>
      </c>
      <c r="F13" s="45">
        <f>6.36+6.14</f>
        <v>12.5</v>
      </c>
      <c r="G13" s="46">
        <v>2</v>
      </c>
      <c r="H13" s="45">
        <v>33.72</v>
      </c>
      <c r="I13" s="46">
        <v>4</v>
      </c>
      <c r="J13" s="47">
        <f t="shared" si="0"/>
        <v>63.5</v>
      </c>
      <c r="K13" s="48">
        <f t="shared" si="1"/>
        <v>9</v>
      </c>
      <c r="N13" s="68"/>
      <c r="O13" s="68"/>
    </row>
    <row r="14" spans="1:15" s="11" customFormat="1" ht="22.5" customHeight="1">
      <c r="A14" s="67" t="s">
        <v>21</v>
      </c>
      <c r="B14" s="45">
        <v>6.64</v>
      </c>
      <c r="C14" s="46">
        <v>1</v>
      </c>
      <c r="D14" s="45">
        <v>1.92</v>
      </c>
      <c r="E14" s="46">
        <v>1</v>
      </c>
      <c r="F14" s="45">
        <f>7.9+6.14</f>
        <v>14.04</v>
      </c>
      <c r="G14" s="46">
        <v>2</v>
      </c>
      <c r="H14" s="45">
        <v>19.44</v>
      </c>
      <c r="I14" s="46">
        <v>2</v>
      </c>
      <c r="J14" s="47">
        <f t="shared" si="0"/>
        <v>42.04</v>
      </c>
      <c r="K14" s="48">
        <f t="shared" si="1"/>
        <v>6</v>
      </c>
      <c r="N14" s="68"/>
      <c r="O14" s="68"/>
    </row>
    <row r="15" spans="1:15" s="11" customFormat="1" ht="22.5" customHeight="1">
      <c r="A15" s="67" t="s">
        <v>22</v>
      </c>
      <c r="B15" s="45">
        <v>0</v>
      </c>
      <c r="C15" s="46">
        <v>0</v>
      </c>
      <c r="D15" s="45">
        <v>3.32</v>
      </c>
      <c r="E15" s="46">
        <v>1</v>
      </c>
      <c r="F15" s="45">
        <f>6.98+5.62</f>
        <v>12.600000000000001</v>
      </c>
      <c r="G15" s="46">
        <v>2</v>
      </c>
      <c r="H15" s="45">
        <v>31.38</v>
      </c>
      <c r="I15" s="46">
        <v>4</v>
      </c>
      <c r="J15" s="47">
        <f t="shared" si="0"/>
        <v>47.3</v>
      </c>
      <c r="K15" s="48">
        <f t="shared" si="1"/>
        <v>7</v>
      </c>
      <c r="N15" s="68"/>
      <c r="O15" s="68"/>
    </row>
    <row r="16" spans="1:15" s="11" customFormat="1" ht="22.5" customHeight="1">
      <c r="A16" s="67" t="s">
        <v>23</v>
      </c>
      <c r="B16" s="45">
        <v>6.36</v>
      </c>
      <c r="C16" s="46">
        <v>1</v>
      </c>
      <c r="D16" s="45">
        <v>2.72</v>
      </c>
      <c r="E16" s="46">
        <v>1</v>
      </c>
      <c r="F16" s="45">
        <f>4.86+5.16</f>
        <v>10.02</v>
      </c>
      <c r="G16" s="46">
        <v>2</v>
      </c>
      <c r="H16" s="45">
        <v>29.06</v>
      </c>
      <c r="I16" s="46">
        <v>4</v>
      </c>
      <c r="J16" s="47">
        <f t="shared" si="0"/>
        <v>48.16</v>
      </c>
      <c r="K16" s="48">
        <f t="shared" si="1"/>
        <v>8</v>
      </c>
      <c r="N16" s="68"/>
      <c r="O16" s="68"/>
    </row>
    <row r="17" spans="1:15" s="11" customFormat="1" ht="22.5" customHeight="1">
      <c r="A17" s="67" t="s">
        <v>24</v>
      </c>
      <c r="B17" s="45">
        <f>7+8.12</f>
        <v>15.12</v>
      </c>
      <c r="C17" s="46">
        <v>2</v>
      </c>
      <c r="D17" s="45">
        <v>0</v>
      </c>
      <c r="E17" s="46">
        <v>0</v>
      </c>
      <c r="F17" s="45">
        <f>6.6+6.12</f>
        <v>12.719999999999999</v>
      </c>
      <c r="G17" s="46">
        <v>2</v>
      </c>
      <c r="H17" s="45">
        <v>29.84</v>
      </c>
      <c r="I17" s="46">
        <v>4</v>
      </c>
      <c r="J17" s="47">
        <f t="shared" si="0"/>
        <v>57.67999999999999</v>
      </c>
      <c r="K17" s="48">
        <f t="shared" si="1"/>
        <v>8</v>
      </c>
      <c r="N17" s="68"/>
      <c r="O17" s="68"/>
    </row>
    <row r="18" spans="1:15" s="11" customFormat="1" ht="22.5" customHeight="1">
      <c r="A18" s="67" t="s">
        <v>25</v>
      </c>
      <c r="B18" s="45">
        <v>0</v>
      </c>
      <c r="C18" s="46">
        <v>0</v>
      </c>
      <c r="D18" s="45">
        <f>3.66+2.82</f>
        <v>6.48</v>
      </c>
      <c r="E18" s="46">
        <v>2</v>
      </c>
      <c r="F18" s="45">
        <f>6.94+6.28</f>
        <v>13.22</v>
      </c>
      <c r="G18" s="46">
        <v>2</v>
      </c>
      <c r="H18" s="45">
        <v>31.72</v>
      </c>
      <c r="I18" s="46">
        <v>4</v>
      </c>
      <c r="J18" s="47">
        <f t="shared" si="0"/>
        <v>51.42</v>
      </c>
      <c r="K18" s="48">
        <f t="shared" si="1"/>
        <v>8</v>
      </c>
      <c r="N18" s="68"/>
      <c r="O18" s="68"/>
    </row>
    <row r="19" spans="1:15" s="11" customFormat="1" ht="22.5" customHeight="1">
      <c r="A19" s="67" t="s">
        <v>26</v>
      </c>
      <c r="B19" s="45">
        <f>8.18+6.98</f>
        <v>15.16</v>
      </c>
      <c r="C19" s="46">
        <v>2</v>
      </c>
      <c r="D19" s="45">
        <v>2.96</v>
      </c>
      <c r="E19" s="46">
        <v>1</v>
      </c>
      <c r="F19" s="45">
        <f>4.58+3.3</f>
        <v>7.88</v>
      </c>
      <c r="G19" s="46">
        <v>2</v>
      </c>
      <c r="H19" s="45">
        <v>16.18</v>
      </c>
      <c r="I19" s="46">
        <v>2</v>
      </c>
      <c r="J19" s="47">
        <f t="shared" si="0"/>
        <v>42.18</v>
      </c>
      <c r="K19" s="48">
        <f t="shared" si="1"/>
        <v>7</v>
      </c>
      <c r="N19" s="68"/>
      <c r="O19" s="68"/>
    </row>
    <row r="20" spans="1:15" s="11" customFormat="1" ht="22.5" customHeight="1">
      <c r="A20" s="67" t="s">
        <v>27</v>
      </c>
      <c r="B20" s="45">
        <v>0</v>
      </c>
      <c r="C20" s="46">
        <v>0</v>
      </c>
      <c r="D20" s="45">
        <v>1.9</v>
      </c>
      <c r="E20" s="46">
        <v>1</v>
      </c>
      <c r="F20" s="45">
        <f>5+3.96</f>
        <v>8.96</v>
      </c>
      <c r="G20" s="46">
        <v>2</v>
      </c>
      <c r="H20" s="45">
        <v>30.98</v>
      </c>
      <c r="I20" s="46">
        <v>4</v>
      </c>
      <c r="J20" s="47">
        <f t="shared" si="0"/>
        <v>41.84</v>
      </c>
      <c r="K20" s="48">
        <f t="shared" si="1"/>
        <v>7</v>
      </c>
      <c r="N20" s="68"/>
      <c r="O20" s="68"/>
    </row>
    <row r="21" spans="1:15" s="11" customFormat="1" ht="22.5" customHeight="1">
      <c r="A21" s="67" t="s">
        <v>28</v>
      </c>
      <c r="B21" s="45">
        <v>5.68</v>
      </c>
      <c r="C21" s="46">
        <v>1</v>
      </c>
      <c r="D21" s="45">
        <v>2.14</v>
      </c>
      <c r="E21" s="46">
        <v>1</v>
      </c>
      <c r="F21" s="45">
        <f>5.42+3.76</f>
        <v>9.18</v>
      </c>
      <c r="G21" s="46">
        <v>2</v>
      </c>
      <c r="H21" s="45">
        <v>23.78</v>
      </c>
      <c r="I21" s="46">
        <v>3</v>
      </c>
      <c r="J21" s="47">
        <f t="shared" si="0"/>
        <v>40.78</v>
      </c>
      <c r="K21" s="48">
        <f t="shared" si="1"/>
        <v>7</v>
      </c>
      <c r="N21" s="68"/>
      <c r="O21" s="68"/>
    </row>
    <row r="22" spans="1:15" s="11" customFormat="1" ht="22.5" customHeight="1">
      <c r="A22" s="67" t="s">
        <v>29</v>
      </c>
      <c r="B22" s="45">
        <v>6.74</v>
      </c>
      <c r="C22" s="46">
        <v>1</v>
      </c>
      <c r="D22" s="45">
        <v>0</v>
      </c>
      <c r="E22" s="46">
        <v>0</v>
      </c>
      <c r="F22" s="45">
        <f>5.44+5.36</f>
        <v>10.8</v>
      </c>
      <c r="G22" s="46">
        <v>2</v>
      </c>
      <c r="H22" s="45">
        <v>30.68</v>
      </c>
      <c r="I22" s="46">
        <v>4</v>
      </c>
      <c r="J22" s="47">
        <f t="shared" si="0"/>
        <v>48.22</v>
      </c>
      <c r="K22" s="48">
        <f t="shared" si="1"/>
        <v>7</v>
      </c>
      <c r="N22" s="68"/>
      <c r="O22" s="68"/>
    </row>
    <row r="23" spans="1:15" s="11" customFormat="1" ht="22.5" customHeight="1">
      <c r="A23" s="67" t="s">
        <v>30</v>
      </c>
      <c r="B23" s="45">
        <v>6.64</v>
      </c>
      <c r="C23" s="46">
        <v>1</v>
      </c>
      <c r="D23" s="45">
        <v>1.72</v>
      </c>
      <c r="E23" s="46">
        <v>1</v>
      </c>
      <c r="F23" s="45">
        <f>6.08+5.16</f>
        <v>11.24</v>
      </c>
      <c r="G23" s="46">
        <v>2</v>
      </c>
      <c r="H23" s="45">
        <f>7.18+7.92+8.1+8.82</f>
        <v>32.019999999999996</v>
      </c>
      <c r="I23" s="46">
        <v>4</v>
      </c>
      <c r="J23" s="47">
        <f t="shared" si="0"/>
        <v>51.62</v>
      </c>
      <c r="K23" s="48">
        <f t="shared" si="1"/>
        <v>8</v>
      </c>
      <c r="N23" s="68"/>
      <c r="O23" s="68"/>
    </row>
    <row r="24" spans="1:15" s="11" customFormat="1" ht="22.5" customHeight="1">
      <c r="A24" s="67" t="s">
        <v>31</v>
      </c>
      <c r="B24" s="45">
        <f>7.12+7.7</f>
        <v>14.82</v>
      </c>
      <c r="C24" s="46">
        <v>2</v>
      </c>
      <c r="D24" s="45">
        <f>3.22+3.74</f>
        <v>6.960000000000001</v>
      </c>
      <c r="E24" s="46">
        <v>2</v>
      </c>
      <c r="F24" s="45">
        <f>3.9+3.6</f>
        <v>7.5</v>
      </c>
      <c r="G24" s="46">
        <v>2</v>
      </c>
      <c r="H24" s="45">
        <f>6+7.14+7.14+7.74</f>
        <v>28.020000000000003</v>
      </c>
      <c r="I24" s="46">
        <v>4</v>
      </c>
      <c r="J24" s="47">
        <f t="shared" si="0"/>
        <v>57.300000000000004</v>
      </c>
      <c r="K24" s="48">
        <f t="shared" si="1"/>
        <v>10</v>
      </c>
      <c r="N24" s="68"/>
      <c r="O24" s="68"/>
    </row>
    <row r="25" spans="1:15" s="11" customFormat="1" ht="22.5" customHeight="1">
      <c r="A25" s="67" t="s">
        <v>32</v>
      </c>
      <c r="B25" s="45">
        <v>0</v>
      </c>
      <c r="C25" s="46">
        <v>0</v>
      </c>
      <c r="D25" s="45">
        <v>3.28</v>
      </c>
      <c r="E25" s="46">
        <v>1</v>
      </c>
      <c r="F25" s="45">
        <f>5.26+5.14</f>
        <v>10.399999999999999</v>
      </c>
      <c r="G25" s="46">
        <v>2</v>
      </c>
      <c r="H25" s="45">
        <f>7.16+7.16+7.74+8.3</f>
        <v>30.360000000000003</v>
      </c>
      <c r="I25" s="46">
        <v>4</v>
      </c>
      <c r="J25" s="47">
        <f t="shared" si="0"/>
        <v>44.04</v>
      </c>
      <c r="K25" s="48">
        <f t="shared" si="1"/>
        <v>7</v>
      </c>
      <c r="N25" s="68"/>
      <c r="O25" s="68"/>
    </row>
    <row r="26" spans="1:15" s="11" customFormat="1" ht="22.5" customHeight="1">
      <c r="A26" s="67" t="s">
        <v>33</v>
      </c>
      <c r="B26" s="45">
        <f>6.98+6.36</f>
        <v>13.34</v>
      </c>
      <c r="C26" s="46">
        <v>2</v>
      </c>
      <c r="D26" s="45">
        <v>0</v>
      </c>
      <c r="E26" s="46">
        <v>0</v>
      </c>
      <c r="F26" s="45">
        <f>5.5+5.04</f>
        <v>10.54</v>
      </c>
      <c r="G26" s="46">
        <v>2</v>
      </c>
      <c r="H26" s="45">
        <f>7.72+7.68+8.08+7.44</f>
        <v>30.919999999999998</v>
      </c>
      <c r="I26" s="46">
        <v>4</v>
      </c>
      <c r="J26" s="47">
        <f t="shared" si="0"/>
        <v>54.8</v>
      </c>
      <c r="K26" s="48">
        <f t="shared" si="1"/>
        <v>8</v>
      </c>
      <c r="N26" s="68"/>
      <c r="O26" s="68"/>
    </row>
    <row r="27" spans="1:15" s="11" customFormat="1" ht="22.5" customHeight="1">
      <c r="A27" s="67" t="s">
        <v>34</v>
      </c>
      <c r="B27" s="45">
        <v>0</v>
      </c>
      <c r="C27" s="46">
        <v>0</v>
      </c>
      <c r="D27" s="45">
        <f>2.08+2.2</f>
        <v>4.28</v>
      </c>
      <c r="E27" s="46">
        <v>2</v>
      </c>
      <c r="F27" s="45">
        <f>5.96+5.68</f>
        <v>11.64</v>
      </c>
      <c r="G27" s="46">
        <v>2</v>
      </c>
      <c r="H27" s="45">
        <f>7.48+8.52+7.84+10.48</f>
        <v>34.32</v>
      </c>
      <c r="I27" s="46">
        <v>4</v>
      </c>
      <c r="J27" s="47">
        <f t="shared" si="0"/>
        <v>50.24</v>
      </c>
      <c r="K27" s="48">
        <f t="shared" si="1"/>
        <v>8</v>
      </c>
      <c r="N27" s="68"/>
      <c r="O27" s="68"/>
    </row>
    <row r="28" spans="1:11" s="11" customFormat="1" ht="22.5" customHeight="1">
      <c r="A28" s="67" t="s">
        <v>35</v>
      </c>
      <c r="B28" s="45">
        <v>7.04</v>
      </c>
      <c r="C28" s="46">
        <v>1</v>
      </c>
      <c r="D28" s="45">
        <v>0</v>
      </c>
      <c r="E28" s="46">
        <v>0</v>
      </c>
      <c r="F28" s="45">
        <f>5.3+4.82+5.02</f>
        <v>15.14</v>
      </c>
      <c r="G28" s="46">
        <v>3</v>
      </c>
      <c r="H28" s="45">
        <f>7.78+8.2+10.4</f>
        <v>26.380000000000003</v>
      </c>
      <c r="I28" s="46">
        <v>3</v>
      </c>
      <c r="J28" s="47">
        <f t="shared" si="0"/>
        <v>48.56</v>
      </c>
      <c r="K28" s="48">
        <f t="shared" si="1"/>
        <v>7</v>
      </c>
    </row>
    <row r="29" spans="1:11" s="11" customFormat="1" ht="22.5" customHeight="1">
      <c r="A29" s="67" t="s">
        <v>36</v>
      </c>
      <c r="B29" s="45">
        <v>5.62</v>
      </c>
      <c r="C29" s="46">
        <v>1</v>
      </c>
      <c r="D29" s="45">
        <v>3.42</v>
      </c>
      <c r="E29" s="46">
        <v>1</v>
      </c>
      <c r="F29" s="45">
        <f>4.96+5.4</f>
        <v>10.36</v>
      </c>
      <c r="G29" s="46">
        <v>2</v>
      </c>
      <c r="H29" s="45">
        <f>7.96+8.52+8+8.14</f>
        <v>32.620000000000005</v>
      </c>
      <c r="I29" s="46">
        <v>4</v>
      </c>
      <c r="J29" s="47">
        <f t="shared" si="0"/>
        <v>52.02</v>
      </c>
      <c r="K29" s="48">
        <f t="shared" si="1"/>
        <v>8</v>
      </c>
    </row>
    <row r="30" spans="1:11" s="11" customFormat="1" ht="22.5" customHeight="1">
      <c r="A30" s="67" t="s">
        <v>37</v>
      </c>
      <c r="B30" s="45">
        <f>6.7+8.02</f>
        <v>14.719999999999999</v>
      </c>
      <c r="C30" s="46">
        <v>2</v>
      </c>
      <c r="D30" s="45">
        <v>4.1</v>
      </c>
      <c r="E30" s="46">
        <v>1</v>
      </c>
      <c r="F30" s="45">
        <f>6.46+5.24+6.64</f>
        <v>18.34</v>
      </c>
      <c r="G30" s="46">
        <v>3</v>
      </c>
      <c r="H30" s="45">
        <f>9.52+10.38</f>
        <v>19.9</v>
      </c>
      <c r="I30" s="46">
        <v>2</v>
      </c>
      <c r="J30" s="47">
        <f t="shared" si="0"/>
        <v>57.059999999999995</v>
      </c>
      <c r="K30" s="48">
        <f t="shared" si="1"/>
        <v>8</v>
      </c>
    </row>
    <row r="31" spans="1:11" s="11" customFormat="1" ht="22.5" customHeight="1">
      <c r="A31" s="67" t="s">
        <v>38</v>
      </c>
      <c r="B31" s="45">
        <v>0</v>
      </c>
      <c r="C31" s="46">
        <v>0</v>
      </c>
      <c r="D31" s="45">
        <v>3.48</v>
      </c>
      <c r="E31" s="46">
        <v>1</v>
      </c>
      <c r="F31" s="45">
        <f>6.38+6.4</f>
        <v>12.780000000000001</v>
      </c>
      <c r="G31" s="46">
        <v>2</v>
      </c>
      <c r="H31" s="45">
        <f>7.48+7.14+8.06+9.84</f>
        <v>32.519999999999996</v>
      </c>
      <c r="I31" s="46">
        <v>4</v>
      </c>
      <c r="J31" s="47">
        <f t="shared" si="0"/>
        <v>48.78</v>
      </c>
      <c r="K31" s="48">
        <f t="shared" si="1"/>
        <v>7</v>
      </c>
    </row>
    <row r="32" spans="1:11" s="11" customFormat="1" ht="22.5" customHeight="1">
      <c r="A32" s="67" t="s">
        <v>39</v>
      </c>
      <c r="B32" s="45">
        <v>6.66</v>
      </c>
      <c r="C32" s="46">
        <v>1</v>
      </c>
      <c r="D32" s="45">
        <v>4.48</v>
      </c>
      <c r="E32" s="46">
        <v>1</v>
      </c>
      <c r="F32" s="45">
        <f>6.56+5.86</f>
        <v>12.42</v>
      </c>
      <c r="G32" s="46">
        <v>2</v>
      </c>
      <c r="H32" s="45">
        <f>7.72+7.34+7.64+8.52</f>
        <v>31.22</v>
      </c>
      <c r="I32" s="46">
        <v>4</v>
      </c>
      <c r="J32" s="47">
        <f t="shared" si="0"/>
        <v>54.78</v>
      </c>
      <c r="K32" s="48">
        <f t="shared" si="1"/>
        <v>8</v>
      </c>
    </row>
    <row r="33" spans="1:11" s="11" customFormat="1" ht="22.5" customHeight="1">
      <c r="A33" s="67" t="s">
        <v>40</v>
      </c>
      <c r="B33" s="45">
        <v>8.96</v>
      </c>
      <c r="C33" s="46">
        <v>1</v>
      </c>
      <c r="D33" s="45">
        <v>0</v>
      </c>
      <c r="E33" s="46">
        <v>0</v>
      </c>
      <c r="F33" s="45">
        <f>6.62+5.52</f>
        <v>12.14</v>
      </c>
      <c r="G33" s="46">
        <v>2</v>
      </c>
      <c r="H33" s="45">
        <f>7.3+9.48+6.98+9.14</f>
        <v>32.900000000000006</v>
      </c>
      <c r="I33" s="46">
        <v>4</v>
      </c>
      <c r="J33" s="47">
        <f t="shared" si="0"/>
        <v>54.00000000000001</v>
      </c>
      <c r="K33" s="48">
        <f t="shared" si="1"/>
        <v>7</v>
      </c>
    </row>
    <row r="34" spans="1:11" s="11" customFormat="1" ht="22.5" customHeight="1">
      <c r="A34" s="67" t="s">
        <v>41</v>
      </c>
      <c r="B34" s="45">
        <v>6.78</v>
      </c>
      <c r="C34" s="46">
        <v>1</v>
      </c>
      <c r="D34" s="45">
        <v>3.68</v>
      </c>
      <c r="E34" s="46">
        <v>1</v>
      </c>
      <c r="F34" s="45">
        <f>6.32+6.96</f>
        <v>13.280000000000001</v>
      </c>
      <c r="G34" s="46">
        <v>2</v>
      </c>
      <c r="H34" s="45">
        <f>6.54+9.3+6.42+10.38</f>
        <v>32.64</v>
      </c>
      <c r="I34" s="46">
        <v>4</v>
      </c>
      <c r="J34" s="47">
        <f t="shared" si="0"/>
        <v>56.38</v>
      </c>
      <c r="K34" s="48">
        <f t="shared" si="1"/>
        <v>8</v>
      </c>
    </row>
    <row r="35" spans="1:11" s="11" customFormat="1" ht="20.25" customHeight="1">
      <c r="A35" s="67" t="s">
        <v>42</v>
      </c>
      <c r="B35" s="45">
        <v>6.08</v>
      </c>
      <c r="C35" s="46">
        <v>1</v>
      </c>
      <c r="D35" s="45">
        <f>2.28+3.22</f>
        <v>5.5</v>
      </c>
      <c r="E35" s="46">
        <v>2</v>
      </c>
      <c r="F35" s="45">
        <f>6.02+4.88+5.82</f>
        <v>16.72</v>
      </c>
      <c r="G35" s="46">
        <v>3</v>
      </c>
      <c r="H35" s="45">
        <f>7.42+9.72+8.8</f>
        <v>25.94</v>
      </c>
      <c r="I35" s="46">
        <v>3</v>
      </c>
      <c r="J35" s="47">
        <f t="shared" si="0"/>
        <v>54.239999999999995</v>
      </c>
      <c r="K35" s="48">
        <f t="shared" si="1"/>
        <v>9</v>
      </c>
    </row>
    <row r="36" spans="1:15" s="11" customFormat="1" ht="25.5" customHeight="1">
      <c r="A36" s="69" t="s">
        <v>9</v>
      </c>
      <c r="B36" s="113">
        <f aca="true" t="shared" si="2" ref="B36:K36">SUM(B5:B35)</f>
        <v>222.72</v>
      </c>
      <c r="C36" s="71">
        <f t="shared" si="2"/>
        <v>31</v>
      </c>
      <c r="D36" s="70">
        <f t="shared" si="2"/>
        <v>94.04</v>
      </c>
      <c r="E36" s="71">
        <f t="shared" si="2"/>
        <v>31</v>
      </c>
      <c r="F36" s="113">
        <f t="shared" si="2"/>
        <v>375.32000000000005</v>
      </c>
      <c r="G36" s="71">
        <f t="shared" si="2"/>
        <v>66</v>
      </c>
      <c r="H36" s="113">
        <f t="shared" si="2"/>
        <v>903.3399999999999</v>
      </c>
      <c r="I36" s="71">
        <f t="shared" si="2"/>
        <v>112</v>
      </c>
      <c r="J36" s="70">
        <f t="shared" si="2"/>
        <v>1595.4199999999996</v>
      </c>
      <c r="K36" s="71">
        <f t="shared" si="2"/>
        <v>240</v>
      </c>
      <c r="M36" s="15"/>
      <c r="N36" s="15"/>
      <c r="O36" s="15"/>
    </row>
    <row r="37" spans="1:13" s="25" customFormat="1" ht="21" customHeight="1">
      <c r="A37" s="72" t="s">
        <v>66</v>
      </c>
      <c r="B37" s="72"/>
      <c r="C37" s="72"/>
      <c r="D37" s="73"/>
      <c r="E37" s="73"/>
      <c r="F37" s="73"/>
      <c r="G37" s="73"/>
      <c r="H37" s="73"/>
      <c r="I37" s="73"/>
      <c r="J37" s="74"/>
      <c r="K37" s="74"/>
      <c r="M37" s="28"/>
    </row>
    <row r="38" spans="1:13" ht="14.25">
      <c r="A38" s="38"/>
      <c r="B38" s="38"/>
      <c r="C38" s="38"/>
      <c r="D38" s="38"/>
      <c r="E38" s="31"/>
      <c r="F38" s="31"/>
      <c r="G38" s="31"/>
      <c r="H38" s="31"/>
      <c r="I38" s="31"/>
      <c r="M38" s="32"/>
    </row>
    <row r="39" spans="1:11" ht="14.25">
      <c r="A39" s="29"/>
      <c r="B39" s="29"/>
      <c r="C39" s="29"/>
      <c r="D39" s="29"/>
      <c r="E39" s="29"/>
      <c r="F39" s="29"/>
      <c r="G39" s="29"/>
      <c r="H39" s="29"/>
      <c r="I39" s="29"/>
      <c r="J39" s="32"/>
      <c r="K39" s="32"/>
    </row>
    <row r="40" spans="1:14" ht="14.25">
      <c r="A40" s="29"/>
      <c r="B40" s="29"/>
      <c r="C40" s="29"/>
      <c r="D40" s="29"/>
      <c r="E40" s="29"/>
      <c r="F40" s="29"/>
      <c r="G40" s="29"/>
      <c r="H40" s="29"/>
      <c r="I40" s="29"/>
      <c r="J40" s="34"/>
      <c r="K40" s="34"/>
      <c r="M40" s="32"/>
      <c r="N40" s="32"/>
    </row>
    <row r="41" spans="1:11" ht="14.25">
      <c r="A41" s="29"/>
      <c r="B41" s="29"/>
      <c r="C41" s="29"/>
      <c r="D41" s="29"/>
      <c r="E41" s="29"/>
      <c r="F41" s="29"/>
      <c r="G41" s="29"/>
      <c r="H41" s="75"/>
      <c r="I41" s="75"/>
      <c r="J41" s="34"/>
      <c r="K41" s="34"/>
    </row>
    <row r="42" spans="10:11" ht="14.25">
      <c r="J42" s="34"/>
      <c r="K42" s="34"/>
    </row>
  </sheetData>
  <sheetProtection/>
  <mergeCells count="9">
    <mergeCell ref="A38:D38"/>
    <mergeCell ref="A3:A4"/>
    <mergeCell ref="A1:K1"/>
    <mergeCell ref="D2:K2"/>
    <mergeCell ref="B3:C3"/>
    <mergeCell ref="D3:E3"/>
    <mergeCell ref="F3:G3"/>
    <mergeCell ref="H3:I3"/>
    <mergeCell ref="J3:K3"/>
  </mergeCells>
  <printOptions/>
  <pageMargins left="0.32" right="0.22" top="0.22" bottom="0.22999999999999998" header="0.21" footer="0.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L44"/>
  <sheetViews>
    <sheetView workbookViewId="0" topLeftCell="A1">
      <pane xSplit="1" ySplit="5" topLeftCell="B6" activePane="bottomRight" state="frozen"/>
      <selection pane="topLeft" activeCell="D36" sqref="D36"/>
      <selection pane="topRight" activeCell="D36" sqref="D36"/>
      <selection pane="bottomLeft" activeCell="D36" sqref="D36"/>
      <selection pane="bottomRight" activeCell="C44" sqref="C44"/>
    </sheetView>
  </sheetViews>
  <sheetFormatPr defaultColWidth="9.00390625" defaultRowHeight="14.25"/>
  <cols>
    <col min="1" max="1" width="6.125" style="1" customWidth="1"/>
    <col min="2" max="2" width="39.875" style="1" customWidth="1"/>
    <col min="3" max="3" width="43.875" style="1" customWidth="1"/>
    <col min="4" max="4" width="10.625" style="1" hidden="1" customWidth="1"/>
    <col min="5" max="5" width="6.25390625" style="1" hidden="1" customWidth="1"/>
    <col min="6" max="6" width="11.625" style="1" hidden="1" customWidth="1"/>
    <col min="7" max="7" width="6.25390625" style="1" hidden="1" customWidth="1"/>
    <col min="8" max="8" width="10.50390625" style="1" hidden="1" customWidth="1"/>
    <col min="9" max="9" width="6.25390625" style="1" hidden="1" customWidth="1"/>
    <col min="10" max="10" width="14.375" style="1" hidden="1" customWidth="1"/>
    <col min="11" max="11" width="13.125" style="1" hidden="1" customWidth="1"/>
    <col min="12" max="16384" width="9.00390625" style="1" customWidth="1"/>
  </cols>
  <sheetData>
    <row r="1" spans="1:11" ht="25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9" s="3" customFormat="1" ht="17.25" customHeight="1">
      <c r="A2" s="2">
        <v>1000</v>
      </c>
      <c r="B2" s="76"/>
      <c r="C2" s="76"/>
      <c r="D2" s="77"/>
      <c r="E2" s="77"/>
      <c r="F2" s="78"/>
      <c r="G2" s="78"/>
      <c r="H2" s="78"/>
      <c r="I2" s="78"/>
    </row>
    <row r="3" spans="1:11" s="3" customFormat="1" ht="24" customHeight="1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s="3" customFormat="1" ht="24" customHeight="1">
      <c r="A4" s="81"/>
      <c r="B4" s="80" t="s">
        <v>67</v>
      </c>
      <c r="C4" s="80"/>
      <c r="D4" s="62"/>
      <c r="E4" s="63"/>
      <c r="F4" s="62"/>
      <c r="G4" s="63"/>
      <c r="H4" s="82"/>
      <c r="I4" s="83"/>
      <c r="J4" s="62" t="s">
        <v>9</v>
      </c>
      <c r="K4" s="63"/>
    </row>
    <row r="5" spans="1:11" s="3" customFormat="1" ht="24" customHeight="1">
      <c r="A5" s="64"/>
      <c r="B5" s="66" t="s">
        <v>10</v>
      </c>
      <c r="C5" s="66" t="s">
        <v>11</v>
      </c>
      <c r="D5" s="66" t="s">
        <v>10</v>
      </c>
      <c r="E5" s="66" t="s">
        <v>11</v>
      </c>
      <c r="F5" s="66" t="s">
        <v>10</v>
      </c>
      <c r="G5" s="66" t="s">
        <v>11</v>
      </c>
      <c r="H5" s="66" t="s">
        <v>10</v>
      </c>
      <c r="I5" s="66" t="s">
        <v>11</v>
      </c>
      <c r="J5" s="66" t="s">
        <v>10</v>
      </c>
      <c r="K5" s="66" t="s">
        <v>11</v>
      </c>
    </row>
    <row r="6" spans="1:11" s="88" customFormat="1" ht="24" customHeight="1">
      <c r="A6" s="84" t="s">
        <v>12</v>
      </c>
      <c r="B6" s="85"/>
      <c r="C6" s="86"/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48">
        <v>0</v>
      </c>
      <c r="K6" s="87">
        <v>0</v>
      </c>
    </row>
    <row r="7" spans="1:11" s="88" customFormat="1" ht="24" customHeight="1">
      <c r="A7" s="84" t="s">
        <v>13</v>
      </c>
      <c r="B7" s="85"/>
      <c r="C7" s="86"/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48">
        <v>0</v>
      </c>
      <c r="K7" s="87">
        <v>2</v>
      </c>
    </row>
    <row r="8" spans="1:11" s="88" customFormat="1" ht="24" customHeight="1">
      <c r="A8" s="84" t="s">
        <v>14</v>
      </c>
      <c r="B8" s="85">
        <v>8.64</v>
      </c>
      <c r="C8" s="86">
        <v>1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48">
        <v>0</v>
      </c>
      <c r="K8" s="87">
        <v>1</v>
      </c>
    </row>
    <row r="9" spans="1:11" s="88" customFormat="1" ht="24" customHeight="1">
      <c r="A9" s="84" t="s">
        <v>15</v>
      </c>
      <c r="B9" s="85"/>
      <c r="C9" s="86"/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48">
        <v>0</v>
      </c>
      <c r="K9" s="87">
        <v>0</v>
      </c>
    </row>
    <row r="10" spans="1:11" s="88" customFormat="1" ht="24" customHeight="1">
      <c r="A10" s="84" t="s">
        <v>16</v>
      </c>
      <c r="B10" s="85">
        <v>0</v>
      </c>
      <c r="C10" s="86"/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48">
        <v>0</v>
      </c>
      <c r="K10" s="87">
        <v>0</v>
      </c>
    </row>
    <row r="11" spans="1:11" s="88" customFormat="1" ht="24" customHeight="1">
      <c r="A11" s="84" t="s">
        <v>17</v>
      </c>
      <c r="B11" s="85"/>
      <c r="C11" s="86"/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48">
        <v>0</v>
      </c>
      <c r="K11" s="87">
        <v>1</v>
      </c>
    </row>
    <row r="12" spans="1:11" s="88" customFormat="1" ht="24" customHeight="1">
      <c r="A12" s="84" t="s">
        <v>18</v>
      </c>
      <c r="B12" s="85">
        <v>7.54</v>
      </c>
      <c r="C12" s="86">
        <v>1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48">
        <v>0</v>
      </c>
      <c r="K12" s="87">
        <v>0</v>
      </c>
    </row>
    <row r="13" spans="1:11" s="88" customFormat="1" ht="24" customHeight="1">
      <c r="A13" s="84" t="s">
        <v>19</v>
      </c>
      <c r="B13" s="85"/>
      <c r="C13" s="86"/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48">
        <v>0</v>
      </c>
      <c r="K13" s="87">
        <v>1</v>
      </c>
    </row>
    <row r="14" spans="1:11" s="88" customFormat="1" ht="24" customHeight="1">
      <c r="A14" s="84" t="s">
        <v>20</v>
      </c>
      <c r="B14" s="85"/>
      <c r="C14" s="86"/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48">
        <v>0</v>
      </c>
      <c r="K14" s="87">
        <v>0</v>
      </c>
    </row>
    <row r="15" spans="1:11" s="88" customFormat="1" ht="24" customHeight="1">
      <c r="A15" s="84" t="s">
        <v>21</v>
      </c>
      <c r="B15" s="85">
        <v>8.86</v>
      </c>
      <c r="C15" s="86">
        <v>1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48">
        <v>0</v>
      </c>
      <c r="K15" s="87">
        <v>1</v>
      </c>
    </row>
    <row r="16" spans="1:11" s="88" customFormat="1" ht="24" customHeight="1">
      <c r="A16" s="84" t="s">
        <v>22</v>
      </c>
      <c r="B16" s="85"/>
      <c r="C16" s="86"/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48">
        <v>0</v>
      </c>
      <c r="K16" s="87">
        <v>1</v>
      </c>
    </row>
    <row r="17" spans="1:11" s="88" customFormat="1" ht="24" customHeight="1">
      <c r="A17" s="84" t="s">
        <v>23</v>
      </c>
      <c r="B17" s="85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48">
        <v>0</v>
      </c>
      <c r="K17" s="87">
        <v>0</v>
      </c>
    </row>
    <row r="18" spans="1:12" s="88" customFormat="1" ht="24" customHeight="1">
      <c r="A18" s="84" t="s">
        <v>24</v>
      </c>
      <c r="B18" s="85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48">
        <v>0</v>
      </c>
      <c r="K18" s="87">
        <v>0</v>
      </c>
      <c r="L18" s="89"/>
    </row>
    <row r="19" spans="1:11" s="88" customFormat="1" ht="24" customHeight="1">
      <c r="A19" s="84" t="s">
        <v>25</v>
      </c>
      <c r="B19" s="85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48">
        <v>0</v>
      </c>
      <c r="K19" s="87">
        <v>0</v>
      </c>
    </row>
    <row r="20" spans="1:11" s="88" customFormat="1" ht="24" customHeight="1">
      <c r="A20" s="84" t="s">
        <v>26</v>
      </c>
      <c r="B20" s="85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48">
        <v>0</v>
      </c>
      <c r="K20" s="87">
        <v>0</v>
      </c>
    </row>
    <row r="21" spans="1:11" s="88" customFormat="1" ht="24" customHeight="1">
      <c r="A21" s="84" t="s">
        <v>27</v>
      </c>
      <c r="B21" s="85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48">
        <v>0</v>
      </c>
      <c r="K21" s="87">
        <v>1</v>
      </c>
    </row>
    <row r="22" spans="1:11" s="88" customFormat="1" ht="24" customHeight="1">
      <c r="A22" s="84" t="s">
        <v>28</v>
      </c>
      <c r="B22" s="85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48">
        <v>0</v>
      </c>
      <c r="K22" s="87">
        <v>1</v>
      </c>
    </row>
    <row r="23" spans="1:11" s="88" customFormat="1" ht="24" customHeight="1">
      <c r="A23" s="84" t="s">
        <v>29</v>
      </c>
      <c r="B23" s="85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48">
        <v>0</v>
      </c>
      <c r="K23" s="87">
        <v>1</v>
      </c>
    </row>
    <row r="24" spans="1:11" s="88" customFormat="1" ht="24" customHeight="1">
      <c r="A24" s="84" t="s">
        <v>30</v>
      </c>
      <c r="B24" s="85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48">
        <v>0</v>
      </c>
      <c r="K24" s="87">
        <v>0</v>
      </c>
    </row>
    <row r="25" spans="1:11" s="88" customFormat="1" ht="24" customHeight="1">
      <c r="A25" s="84" t="s">
        <v>31</v>
      </c>
      <c r="B25" s="85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48">
        <v>0</v>
      </c>
      <c r="K25" s="87">
        <v>1</v>
      </c>
    </row>
    <row r="26" spans="1:11" s="88" customFormat="1" ht="24" customHeight="1">
      <c r="A26" s="84" t="s">
        <v>32</v>
      </c>
      <c r="B26" s="85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48">
        <v>0</v>
      </c>
      <c r="K26" s="87">
        <v>0</v>
      </c>
    </row>
    <row r="27" spans="1:11" s="88" customFormat="1" ht="24" customHeight="1">
      <c r="A27" s="84" t="s">
        <v>33</v>
      </c>
      <c r="B27" s="85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48">
        <v>0</v>
      </c>
      <c r="K27" s="87">
        <v>0</v>
      </c>
    </row>
    <row r="28" spans="1:11" s="88" customFormat="1" ht="24" customHeight="1">
      <c r="A28" s="84" t="s">
        <v>34</v>
      </c>
      <c r="B28" s="85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48">
        <v>0</v>
      </c>
      <c r="K28" s="87">
        <v>0</v>
      </c>
    </row>
    <row r="29" spans="1:11" s="88" customFormat="1" ht="24" customHeight="1">
      <c r="A29" s="84" t="s">
        <v>35</v>
      </c>
      <c r="B29" s="85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48">
        <v>0</v>
      </c>
      <c r="K29" s="87">
        <v>0</v>
      </c>
    </row>
    <row r="30" spans="1:11" s="88" customFormat="1" ht="24" customHeight="1">
      <c r="A30" s="84" t="s">
        <v>36</v>
      </c>
      <c r="B30" s="85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48">
        <v>0</v>
      </c>
      <c r="K30" s="87">
        <v>2</v>
      </c>
    </row>
    <row r="31" spans="1:11" s="88" customFormat="1" ht="24" customHeight="1">
      <c r="A31" s="84" t="s">
        <v>37</v>
      </c>
      <c r="B31" s="85">
        <v>8.02</v>
      </c>
      <c r="C31" s="86">
        <v>1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48">
        <v>0</v>
      </c>
      <c r="K31" s="87">
        <v>1</v>
      </c>
    </row>
    <row r="32" spans="1:11" s="88" customFormat="1" ht="24" customHeight="1">
      <c r="A32" s="84" t="s">
        <v>38</v>
      </c>
      <c r="B32" s="85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48">
        <v>0</v>
      </c>
      <c r="K32" s="87">
        <v>1</v>
      </c>
    </row>
    <row r="33" spans="1:11" s="88" customFormat="1" ht="24" customHeight="1">
      <c r="A33" s="84" t="s">
        <v>39</v>
      </c>
      <c r="B33" s="85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48">
        <v>0</v>
      </c>
      <c r="K33" s="87">
        <v>1</v>
      </c>
    </row>
    <row r="34" spans="1:11" s="88" customFormat="1" ht="24" customHeight="1">
      <c r="A34" s="84" t="s">
        <v>40</v>
      </c>
      <c r="B34" s="85">
        <v>0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48" t="e">
        <v>#REF!</v>
      </c>
      <c r="K34" s="87">
        <v>1</v>
      </c>
    </row>
    <row r="35" spans="1:11" s="88" customFormat="1" ht="24" customHeight="1">
      <c r="A35" s="84" t="s">
        <v>41</v>
      </c>
      <c r="B35" s="85">
        <v>0</v>
      </c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0</v>
      </c>
      <c r="J35" s="48">
        <v>0</v>
      </c>
      <c r="K35" s="87">
        <v>1</v>
      </c>
    </row>
    <row r="36" spans="1:11" s="88" customFormat="1" ht="24" customHeight="1">
      <c r="A36" s="84" t="s">
        <v>42</v>
      </c>
      <c r="B36" s="85">
        <v>0</v>
      </c>
      <c r="C36" s="86">
        <v>0</v>
      </c>
      <c r="D36" s="86">
        <v>0</v>
      </c>
      <c r="E36" s="86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87">
        <v>0</v>
      </c>
    </row>
    <row r="37" spans="1:11" s="88" customFormat="1" ht="21.75" customHeight="1">
      <c r="A37" s="90" t="s">
        <v>9</v>
      </c>
      <c r="B37" s="85">
        <f>SUM(B6:B36)</f>
        <v>33.06</v>
      </c>
      <c r="C37" s="86">
        <f>SUM(C6:C36)</f>
        <v>4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48" t="e">
        <v>#REF!</v>
      </c>
      <c r="K37" s="48">
        <v>18</v>
      </c>
    </row>
    <row r="38" spans="1:11" s="93" customFormat="1" ht="11.25" customHeight="1" hidden="1">
      <c r="A38" s="92"/>
      <c r="D38" s="94"/>
      <c r="G38" s="95"/>
      <c r="K38" s="96"/>
    </row>
    <row r="39" spans="1:11" ht="20.25" customHeight="1">
      <c r="A39" s="72" t="s">
        <v>68</v>
      </c>
      <c r="B39" s="97"/>
      <c r="C39" s="97"/>
      <c r="D39" s="93"/>
      <c r="E39" s="93"/>
      <c r="F39" s="93"/>
      <c r="G39" s="95" t="s">
        <v>69</v>
      </c>
      <c r="H39" s="93"/>
      <c r="I39" s="93"/>
      <c r="K39" s="98" t="s">
        <v>2</v>
      </c>
    </row>
    <row r="40" spans="1:3" ht="14.25">
      <c r="A40" s="31"/>
      <c r="B40" s="31"/>
      <c r="C40" s="31"/>
    </row>
    <row r="41" spans="1:6" ht="14.25">
      <c r="A41" s="29"/>
      <c r="B41" s="29"/>
      <c r="C41" s="29"/>
      <c r="F41" s="99"/>
    </row>
    <row r="42" spans="1:6" ht="14.25">
      <c r="A42" s="29"/>
      <c r="B42" s="29"/>
      <c r="C42" s="29"/>
      <c r="F42" s="99"/>
    </row>
    <row r="43" spans="1:3" ht="14.25">
      <c r="A43" s="29"/>
      <c r="B43" s="29"/>
      <c r="C43" s="29"/>
    </row>
    <row r="44" spans="1:3" ht="14.25">
      <c r="A44" s="29"/>
      <c r="B44" s="29"/>
      <c r="C44" s="29"/>
    </row>
  </sheetData>
  <sheetProtection/>
  <mergeCells count="8">
    <mergeCell ref="A1:K1"/>
    <mergeCell ref="B2:C2"/>
    <mergeCell ref="B3:K3"/>
    <mergeCell ref="B4:C4"/>
    <mergeCell ref="D4:E4"/>
    <mergeCell ref="F4:G4"/>
    <mergeCell ref="J4:K4"/>
    <mergeCell ref="A3:A5"/>
  </mergeCells>
  <printOptions/>
  <pageMargins left="0.7900000000000001" right="0.16" top="0.23999999999999996" bottom="0.22999999999999998" header="0.21" footer="0.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R42"/>
  <sheetViews>
    <sheetView workbookViewId="0" topLeftCell="A25">
      <selection activeCell="H44" sqref="H44"/>
    </sheetView>
  </sheetViews>
  <sheetFormatPr defaultColWidth="9.00390625" defaultRowHeight="14.25"/>
  <cols>
    <col min="1" max="1" width="5.375" style="1" customWidth="1"/>
    <col min="2" max="2" width="9.25390625" style="1" customWidth="1"/>
    <col min="3" max="3" width="5.75390625" style="1" customWidth="1"/>
    <col min="4" max="4" width="10.375" style="1" customWidth="1"/>
    <col min="5" max="5" width="6.625" style="1" customWidth="1"/>
    <col min="6" max="6" width="10.00390625" style="1" customWidth="1"/>
    <col min="7" max="7" width="5.75390625" style="1" customWidth="1"/>
    <col min="8" max="8" width="8.50390625" style="1" customWidth="1"/>
    <col min="9" max="9" width="5.875" style="1" customWidth="1"/>
    <col min="10" max="10" width="10.25390625" style="1" customWidth="1"/>
    <col min="11" max="11" width="5.75390625" style="1" customWidth="1"/>
    <col min="12" max="12" width="11.875" style="1" customWidth="1"/>
    <col min="13" max="13" width="8.125" style="1" customWidth="1"/>
    <col min="14" max="14" width="9.00390625" style="1" customWidth="1"/>
    <col min="15" max="15" width="11.625" style="1" bestFit="1" customWidth="1"/>
    <col min="16" max="16" width="9.50390625" style="1" bestFit="1" customWidth="1"/>
    <col min="17" max="17" width="11.625" style="1" bestFit="1" customWidth="1"/>
    <col min="18" max="18" width="10.50390625" style="1" bestFit="1" customWidth="1"/>
    <col min="19" max="16384" width="9.00390625" style="1" customWidth="1"/>
  </cols>
  <sheetData>
    <row r="1" spans="1:13" ht="35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s="3" customFormat="1" ht="30" customHeight="1">
      <c r="A2" s="2">
        <v>1000</v>
      </c>
      <c r="B2" s="2"/>
      <c r="C2" s="2"/>
      <c r="D2" s="100"/>
      <c r="E2" s="100"/>
      <c r="F2" s="100"/>
      <c r="G2" s="100"/>
      <c r="H2" s="100"/>
      <c r="I2" s="100"/>
      <c r="J2" s="100"/>
      <c r="K2" s="100"/>
      <c r="L2" s="101" t="s">
        <v>1</v>
      </c>
      <c r="M2" s="101"/>
    </row>
    <row r="3" spans="1:13" s="3" customFormat="1" ht="37.5" customHeight="1">
      <c r="A3" s="59" t="s">
        <v>2</v>
      </c>
      <c r="B3" s="60" t="s">
        <v>70</v>
      </c>
      <c r="C3" s="61"/>
      <c r="D3" s="60" t="s">
        <v>71</v>
      </c>
      <c r="E3" s="61"/>
      <c r="F3" s="60" t="s">
        <v>72</v>
      </c>
      <c r="G3" s="61"/>
      <c r="H3" s="60" t="s">
        <v>73</v>
      </c>
      <c r="I3" s="61"/>
      <c r="J3" s="60" t="s">
        <v>74</v>
      </c>
      <c r="K3" s="61"/>
      <c r="L3" s="62" t="s">
        <v>9</v>
      </c>
      <c r="M3" s="63"/>
    </row>
    <row r="4" spans="1:13" s="3" customFormat="1" ht="24.75" customHeight="1">
      <c r="A4" s="64"/>
      <c r="B4" s="65" t="s">
        <v>10</v>
      </c>
      <c r="C4" s="65" t="s">
        <v>11</v>
      </c>
      <c r="D4" s="65" t="s">
        <v>10</v>
      </c>
      <c r="E4" s="65" t="s">
        <v>11</v>
      </c>
      <c r="F4" s="65" t="s">
        <v>10</v>
      </c>
      <c r="G4" s="65" t="s">
        <v>11</v>
      </c>
      <c r="H4" s="66" t="s">
        <v>10</v>
      </c>
      <c r="I4" s="66" t="s">
        <v>11</v>
      </c>
      <c r="J4" s="66" t="s">
        <v>10</v>
      </c>
      <c r="K4" s="66" t="s">
        <v>11</v>
      </c>
      <c r="L4" s="66" t="s">
        <v>10</v>
      </c>
      <c r="M4" s="66" t="s">
        <v>11</v>
      </c>
    </row>
    <row r="5" spans="1:13" s="11" customFormat="1" ht="22.5" customHeight="1">
      <c r="A5" s="67" t="s">
        <v>12</v>
      </c>
      <c r="B5" s="45">
        <v>0</v>
      </c>
      <c r="C5" s="46">
        <v>0</v>
      </c>
      <c r="D5" s="45">
        <v>6.34</v>
      </c>
      <c r="E5" s="46">
        <v>1</v>
      </c>
      <c r="F5" s="45">
        <f>2.24+3.78</f>
        <v>6.02</v>
      </c>
      <c r="G5" s="46">
        <v>2</v>
      </c>
      <c r="H5" s="45">
        <v>0</v>
      </c>
      <c r="I5" s="46">
        <v>0</v>
      </c>
      <c r="J5" s="45">
        <v>4.04</v>
      </c>
      <c r="K5" s="46">
        <v>1</v>
      </c>
      <c r="L5" s="47">
        <f aca="true" t="shared" si="0" ref="L5:L35">+B5+D5+F5+H5+J5</f>
        <v>16.4</v>
      </c>
      <c r="M5" s="48">
        <f aca="true" t="shared" si="1" ref="M5:M35">+C5+E5+G5+I5+K5</f>
        <v>4</v>
      </c>
    </row>
    <row r="6" spans="1:13" s="11" customFormat="1" ht="22.5" customHeight="1">
      <c r="A6" s="67" t="s">
        <v>13</v>
      </c>
      <c r="B6" s="45">
        <v>0</v>
      </c>
      <c r="C6" s="46">
        <v>0</v>
      </c>
      <c r="D6" s="45">
        <v>6.56</v>
      </c>
      <c r="E6" s="46">
        <v>1</v>
      </c>
      <c r="F6" s="45">
        <f>2.78+3.6+3.08</f>
        <v>9.46</v>
      </c>
      <c r="G6" s="46">
        <v>3</v>
      </c>
      <c r="H6" s="45">
        <v>0</v>
      </c>
      <c r="I6" s="46">
        <v>0</v>
      </c>
      <c r="J6" s="45">
        <v>4.22</v>
      </c>
      <c r="K6" s="46">
        <v>1</v>
      </c>
      <c r="L6" s="47">
        <f t="shared" si="0"/>
        <v>20.24</v>
      </c>
      <c r="M6" s="48">
        <f t="shared" si="1"/>
        <v>5</v>
      </c>
    </row>
    <row r="7" spans="1:13" s="11" customFormat="1" ht="22.5" customHeight="1">
      <c r="A7" s="67" t="s">
        <v>14</v>
      </c>
      <c r="B7" s="45">
        <v>0</v>
      </c>
      <c r="C7" s="46">
        <v>0</v>
      </c>
      <c r="D7" s="45">
        <v>7</v>
      </c>
      <c r="E7" s="46">
        <v>1</v>
      </c>
      <c r="F7" s="45">
        <f>2.56+3.42</f>
        <v>5.98</v>
      </c>
      <c r="G7" s="46">
        <v>2</v>
      </c>
      <c r="H7" s="45">
        <v>0</v>
      </c>
      <c r="I7" s="46">
        <v>0</v>
      </c>
      <c r="J7" s="45">
        <v>0</v>
      </c>
      <c r="K7" s="46">
        <v>0</v>
      </c>
      <c r="L7" s="47">
        <f t="shared" si="0"/>
        <v>12.98</v>
      </c>
      <c r="M7" s="48">
        <f t="shared" si="1"/>
        <v>3</v>
      </c>
    </row>
    <row r="8" spans="1:13" s="11" customFormat="1" ht="22.5" customHeight="1">
      <c r="A8" s="67" t="s">
        <v>15</v>
      </c>
      <c r="B8" s="45">
        <v>0</v>
      </c>
      <c r="C8" s="46">
        <v>0</v>
      </c>
      <c r="D8" s="45">
        <v>6.48</v>
      </c>
      <c r="E8" s="46">
        <v>1</v>
      </c>
      <c r="F8" s="45">
        <f>4.04+2.52</f>
        <v>6.5600000000000005</v>
      </c>
      <c r="G8" s="46">
        <v>2</v>
      </c>
      <c r="H8" s="45">
        <v>0</v>
      </c>
      <c r="I8" s="46">
        <v>0</v>
      </c>
      <c r="J8" s="45">
        <v>3.6</v>
      </c>
      <c r="K8" s="46">
        <v>1</v>
      </c>
      <c r="L8" s="47">
        <f t="shared" si="0"/>
        <v>16.64</v>
      </c>
      <c r="M8" s="48">
        <f t="shared" si="1"/>
        <v>4</v>
      </c>
    </row>
    <row r="9" spans="1:13" s="11" customFormat="1" ht="22.5" customHeight="1">
      <c r="A9" s="67" t="s">
        <v>16</v>
      </c>
      <c r="B9" s="45">
        <v>0</v>
      </c>
      <c r="C9" s="46">
        <v>0</v>
      </c>
      <c r="D9" s="45">
        <v>7.24</v>
      </c>
      <c r="E9" s="46">
        <v>1</v>
      </c>
      <c r="F9" s="45">
        <f>3.56+3.56</f>
        <v>7.12</v>
      </c>
      <c r="G9" s="46">
        <v>2</v>
      </c>
      <c r="H9" s="45">
        <v>0</v>
      </c>
      <c r="I9" s="46">
        <v>0</v>
      </c>
      <c r="J9" s="45">
        <v>4.5</v>
      </c>
      <c r="K9" s="46">
        <v>1</v>
      </c>
      <c r="L9" s="47">
        <f t="shared" si="0"/>
        <v>18.86</v>
      </c>
      <c r="M9" s="48">
        <f t="shared" si="1"/>
        <v>4</v>
      </c>
    </row>
    <row r="10" spans="1:18" s="11" customFormat="1" ht="22.5" customHeight="1">
      <c r="A10" s="67" t="s">
        <v>17</v>
      </c>
      <c r="B10" s="45">
        <v>0</v>
      </c>
      <c r="C10" s="46">
        <v>0</v>
      </c>
      <c r="D10" s="45">
        <v>8.5</v>
      </c>
      <c r="E10" s="46">
        <v>1</v>
      </c>
      <c r="F10" s="45">
        <f>3.34+3.1+3.66</f>
        <v>10.1</v>
      </c>
      <c r="G10" s="46">
        <v>3</v>
      </c>
      <c r="H10" s="45">
        <v>0</v>
      </c>
      <c r="I10" s="46">
        <v>0</v>
      </c>
      <c r="J10" s="45">
        <v>4.48</v>
      </c>
      <c r="K10" s="46">
        <v>1</v>
      </c>
      <c r="L10" s="47">
        <f t="shared" si="0"/>
        <v>23.080000000000002</v>
      </c>
      <c r="M10" s="48">
        <f t="shared" si="1"/>
        <v>5</v>
      </c>
      <c r="Q10" s="68"/>
      <c r="R10" s="68"/>
    </row>
    <row r="11" spans="1:18" s="11" customFormat="1" ht="22.5" customHeight="1">
      <c r="A11" s="67" t="s">
        <v>18</v>
      </c>
      <c r="B11" s="45">
        <v>0</v>
      </c>
      <c r="C11" s="46">
        <v>0</v>
      </c>
      <c r="D11" s="45">
        <v>6.94</v>
      </c>
      <c r="E11" s="46">
        <v>1</v>
      </c>
      <c r="F11" s="45">
        <f>3.7+3.54</f>
        <v>7.24</v>
      </c>
      <c r="G11" s="46">
        <v>2</v>
      </c>
      <c r="H11" s="45">
        <v>0</v>
      </c>
      <c r="I11" s="46">
        <v>0</v>
      </c>
      <c r="J11" s="45">
        <v>4.26</v>
      </c>
      <c r="K11" s="46">
        <v>1</v>
      </c>
      <c r="L11" s="47">
        <f t="shared" si="0"/>
        <v>18.439999999999998</v>
      </c>
      <c r="M11" s="48">
        <f t="shared" si="1"/>
        <v>4</v>
      </c>
      <c r="Q11" s="68"/>
      <c r="R11" s="68"/>
    </row>
    <row r="12" spans="1:18" s="11" customFormat="1" ht="22.5" customHeight="1">
      <c r="A12" s="67" t="s">
        <v>19</v>
      </c>
      <c r="B12" s="45">
        <v>0</v>
      </c>
      <c r="C12" s="46">
        <v>0</v>
      </c>
      <c r="D12" s="45">
        <v>8.16</v>
      </c>
      <c r="E12" s="46">
        <v>1</v>
      </c>
      <c r="F12" s="45">
        <f>3.32+2.92+3.2</f>
        <v>9.440000000000001</v>
      </c>
      <c r="G12" s="46">
        <v>3</v>
      </c>
      <c r="H12" s="45">
        <v>0</v>
      </c>
      <c r="I12" s="46">
        <v>0</v>
      </c>
      <c r="J12" s="45">
        <v>4.28</v>
      </c>
      <c r="K12" s="46">
        <v>1</v>
      </c>
      <c r="L12" s="47">
        <f t="shared" si="0"/>
        <v>21.880000000000003</v>
      </c>
      <c r="M12" s="48">
        <f t="shared" si="1"/>
        <v>5</v>
      </c>
      <c r="Q12" s="68"/>
      <c r="R12" s="68"/>
    </row>
    <row r="13" spans="1:18" s="11" customFormat="1" ht="22.5" customHeight="1">
      <c r="A13" s="67" t="s">
        <v>20</v>
      </c>
      <c r="B13" s="45">
        <v>0</v>
      </c>
      <c r="C13" s="46">
        <v>0</v>
      </c>
      <c r="D13" s="45">
        <v>6.56</v>
      </c>
      <c r="E13" s="46">
        <v>1</v>
      </c>
      <c r="F13" s="45">
        <f>3.34+3.34</f>
        <v>6.68</v>
      </c>
      <c r="G13" s="46">
        <v>2</v>
      </c>
      <c r="H13" s="45">
        <v>0</v>
      </c>
      <c r="I13" s="46">
        <v>0</v>
      </c>
      <c r="J13" s="45">
        <v>4.68</v>
      </c>
      <c r="K13" s="46">
        <v>1</v>
      </c>
      <c r="L13" s="47">
        <f t="shared" si="0"/>
        <v>17.919999999999998</v>
      </c>
      <c r="M13" s="48">
        <f t="shared" si="1"/>
        <v>4</v>
      </c>
      <c r="Q13" s="68"/>
      <c r="R13" s="68"/>
    </row>
    <row r="14" spans="1:18" s="11" customFormat="1" ht="22.5" customHeight="1">
      <c r="A14" s="67" t="s">
        <v>21</v>
      </c>
      <c r="B14" s="45">
        <v>0</v>
      </c>
      <c r="C14" s="46">
        <v>0</v>
      </c>
      <c r="D14" s="45">
        <v>6.28</v>
      </c>
      <c r="E14" s="46">
        <v>1</v>
      </c>
      <c r="F14" s="45">
        <f>2.82+2.6</f>
        <v>5.42</v>
      </c>
      <c r="G14" s="46">
        <v>2</v>
      </c>
      <c r="H14" s="45">
        <v>0</v>
      </c>
      <c r="I14" s="46">
        <v>0</v>
      </c>
      <c r="J14" s="45">
        <v>5.18</v>
      </c>
      <c r="K14" s="46">
        <v>1</v>
      </c>
      <c r="L14" s="47">
        <f t="shared" si="0"/>
        <v>16.88</v>
      </c>
      <c r="M14" s="48">
        <f t="shared" si="1"/>
        <v>4</v>
      </c>
      <c r="Q14" s="68"/>
      <c r="R14" s="68"/>
    </row>
    <row r="15" spans="1:18" s="11" customFormat="1" ht="22.5" customHeight="1">
      <c r="A15" s="67" t="s">
        <v>22</v>
      </c>
      <c r="B15" s="45">
        <v>0</v>
      </c>
      <c r="C15" s="46">
        <v>0</v>
      </c>
      <c r="D15" s="45">
        <v>5.68</v>
      </c>
      <c r="E15" s="46">
        <v>1</v>
      </c>
      <c r="F15" s="45">
        <v>3.6</v>
      </c>
      <c r="G15" s="46">
        <v>1</v>
      </c>
      <c r="H15" s="45">
        <v>0</v>
      </c>
      <c r="I15" s="46">
        <v>0</v>
      </c>
      <c r="J15" s="45">
        <v>3.06</v>
      </c>
      <c r="K15" s="46">
        <v>1</v>
      </c>
      <c r="L15" s="47">
        <f t="shared" si="0"/>
        <v>12.34</v>
      </c>
      <c r="M15" s="48">
        <f t="shared" si="1"/>
        <v>3</v>
      </c>
      <c r="Q15" s="68"/>
      <c r="R15" s="68"/>
    </row>
    <row r="16" spans="1:18" s="11" customFormat="1" ht="22.5" customHeight="1">
      <c r="A16" s="67" t="s">
        <v>23</v>
      </c>
      <c r="B16" s="45">
        <v>0</v>
      </c>
      <c r="C16" s="46">
        <v>0</v>
      </c>
      <c r="D16" s="45">
        <v>6.32</v>
      </c>
      <c r="E16" s="46">
        <v>1</v>
      </c>
      <c r="F16" s="45">
        <f>2.82+2.98</f>
        <v>5.8</v>
      </c>
      <c r="G16" s="46">
        <v>2</v>
      </c>
      <c r="H16" s="45">
        <v>0</v>
      </c>
      <c r="I16" s="46">
        <v>0</v>
      </c>
      <c r="J16" s="45">
        <v>4.34</v>
      </c>
      <c r="K16" s="46">
        <v>1</v>
      </c>
      <c r="L16" s="47">
        <f t="shared" si="0"/>
        <v>16.46</v>
      </c>
      <c r="M16" s="48">
        <f t="shared" si="1"/>
        <v>4</v>
      </c>
      <c r="Q16" s="68"/>
      <c r="R16" s="68"/>
    </row>
    <row r="17" spans="1:18" s="11" customFormat="1" ht="22.5" customHeight="1">
      <c r="A17" s="67" t="s">
        <v>24</v>
      </c>
      <c r="B17" s="45">
        <v>0</v>
      </c>
      <c r="C17" s="46">
        <v>0</v>
      </c>
      <c r="D17" s="45">
        <v>8.06</v>
      </c>
      <c r="E17" s="46">
        <v>1</v>
      </c>
      <c r="F17" s="45">
        <f>3.38+3.06</f>
        <v>6.4399999999999995</v>
      </c>
      <c r="G17" s="46">
        <v>2</v>
      </c>
      <c r="H17" s="45">
        <v>0</v>
      </c>
      <c r="I17" s="46">
        <v>0</v>
      </c>
      <c r="J17" s="45">
        <v>3.86</v>
      </c>
      <c r="K17" s="46">
        <v>1</v>
      </c>
      <c r="L17" s="47">
        <f t="shared" si="0"/>
        <v>18.36</v>
      </c>
      <c r="M17" s="48">
        <f t="shared" si="1"/>
        <v>4</v>
      </c>
      <c r="Q17" s="68"/>
      <c r="R17" s="68"/>
    </row>
    <row r="18" spans="1:18" s="11" customFormat="1" ht="22.5" customHeight="1">
      <c r="A18" s="67" t="s">
        <v>25</v>
      </c>
      <c r="B18" s="45">
        <v>0</v>
      </c>
      <c r="C18" s="46">
        <v>0</v>
      </c>
      <c r="D18" s="45">
        <v>6.42</v>
      </c>
      <c r="E18" s="46">
        <v>1</v>
      </c>
      <c r="F18" s="45">
        <f>4.02+3.08+3.46</f>
        <v>10.559999999999999</v>
      </c>
      <c r="G18" s="46">
        <v>3</v>
      </c>
      <c r="H18" s="45">
        <v>0</v>
      </c>
      <c r="I18" s="46">
        <v>0</v>
      </c>
      <c r="J18" s="45">
        <v>4.22</v>
      </c>
      <c r="K18" s="46">
        <v>1</v>
      </c>
      <c r="L18" s="47">
        <f t="shared" si="0"/>
        <v>21.199999999999996</v>
      </c>
      <c r="M18" s="48">
        <f t="shared" si="1"/>
        <v>5</v>
      </c>
      <c r="Q18" s="68"/>
      <c r="R18" s="68"/>
    </row>
    <row r="19" spans="1:18" s="11" customFormat="1" ht="22.5" customHeight="1">
      <c r="A19" s="67" t="s">
        <v>26</v>
      </c>
      <c r="B19" s="45">
        <v>0</v>
      </c>
      <c r="C19" s="46">
        <v>0</v>
      </c>
      <c r="D19" s="45">
        <v>6.34</v>
      </c>
      <c r="E19" s="46">
        <v>1</v>
      </c>
      <c r="F19" s="45">
        <v>3.42</v>
      </c>
      <c r="G19" s="46">
        <v>1</v>
      </c>
      <c r="H19" s="45">
        <v>0</v>
      </c>
      <c r="I19" s="46">
        <v>0</v>
      </c>
      <c r="J19" s="45">
        <v>3.64</v>
      </c>
      <c r="K19" s="46">
        <v>1</v>
      </c>
      <c r="L19" s="47">
        <f t="shared" si="0"/>
        <v>13.4</v>
      </c>
      <c r="M19" s="48">
        <f t="shared" si="1"/>
        <v>3</v>
      </c>
      <c r="Q19" s="68"/>
      <c r="R19" s="68"/>
    </row>
    <row r="20" spans="1:18" s="11" customFormat="1" ht="22.5" customHeight="1">
      <c r="A20" s="67" t="s">
        <v>27</v>
      </c>
      <c r="B20" s="45">
        <v>0</v>
      </c>
      <c r="C20" s="46">
        <v>0</v>
      </c>
      <c r="D20" s="45">
        <v>4.32</v>
      </c>
      <c r="E20" s="46">
        <v>1</v>
      </c>
      <c r="F20" s="45">
        <v>0</v>
      </c>
      <c r="G20" s="46">
        <v>0</v>
      </c>
      <c r="H20" s="45">
        <v>0</v>
      </c>
      <c r="I20" s="46">
        <v>0</v>
      </c>
      <c r="J20" s="45">
        <v>0</v>
      </c>
      <c r="K20" s="46">
        <v>0</v>
      </c>
      <c r="L20" s="47">
        <f t="shared" si="0"/>
        <v>4.32</v>
      </c>
      <c r="M20" s="48">
        <f t="shared" si="1"/>
        <v>1</v>
      </c>
      <c r="Q20" s="68"/>
      <c r="R20" s="68"/>
    </row>
    <row r="21" spans="1:13" s="11" customFormat="1" ht="22.5" customHeight="1">
      <c r="A21" s="67" t="s">
        <v>28</v>
      </c>
      <c r="B21" s="45">
        <v>0</v>
      </c>
      <c r="C21" s="46">
        <v>0</v>
      </c>
      <c r="D21" s="45">
        <v>4.92</v>
      </c>
      <c r="E21" s="46">
        <v>1</v>
      </c>
      <c r="F21" s="45">
        <v>0</v>
      </c>
      <c r="G21" s="46">
        <v>0</v>
      </c>
      <c r="H21" s="45">
        <v>0</v>
      </c>
      <c r="I21" s="46">
        <v>0</v>
      </c>
      <c r="J21" s="45">
        <v>0</v>
      </c>
      <c r="K21" s="46">
        <v>0</v>
      </c>
      <c r="L21" s="47">
        <f t="shared" si="0"/>
        <v>4.92</v>
      </c>
      <c r="M21" s="48">
        <f t="shared" si="1"/>
        <v>1</v>
      </c>
    </row>
    <row r="22" spans="1:13" s="11" customFormat="1" ht="22.5" customHeight="1">
      <c r="A22" s="67" t="s">
        <v>29</v>
      </c>
      <c r="B22" s="45">
        <v>0</v>
      </c>
      <c r="C22" s="46">
        <v>0</v>
      </c>
      <c r="D22" s="45">
        <v>6.22</v>
      </c>
      <c r="E22" s="46">
        <v>1</v>
      </c>
      <c r="F22" s="45">
        <v>2.96</v>
      </c>
      <c r="G22" s="46">
        <v>1</v>
      </c>
      <c r="H22" s="45">
        <v>0</v>
      </c>
      <c r="I22" s="46">
        <v>0</v>
      </c>
      <c r="J22" s="45">
        <v>4.58</v>
      </c>
      <c r="K22" s="46">
        <v>1</v>
      </c>
      <c r="L22" s="47">
        <f t="shared" si="0"/>
        <v>13.76</v>
      </c>
      <c r="M22" s="48">
        <f t="shared" si="1"/>
        <v>3</v>
      </c>
    </row>
    <row r="23" spans="1:13" s="11" customFormat="1" ht="22.5" customHeight="1">
      <c r="A23" s="67" t="s">
        <v>30</v>
      </c>
      <c r="B23" s="45">
        <v>0</v>
      </c>
      <c r="C23" s="46">
        <v>0</v>
      </c>
      <c r="D23" s="45">
        <v>8.36</v>
      </c>
      <c r="E23" s="46">
        <v>1</v>
      </c>
      <c r="F23" s="45">
        <v>3.04</v>
      </c>
      <c r="G23" s="46">
        <v>1</v>
      </c>
      <c r="H23" s="45">
        <v>0</v>
      </c>
      <c r="I23" s="46">
        <v>0</v>
      </c>
      <c r="J23" s="45">
        <v>5.44</v>
      </c>
      <c r="K23" s="46">
        <v>1</v>
      </c>
      <c r="L23" s="47">
        <f t="shared" si="0"/>
        <v>16.84</v>
      </c>
      <c r="M23" s="48">
        <f t="shared" si="1"/>
        <v>3</v>
      </c>
    </row>
    <row r="24" spans="1:13" s="11" customFormat="1" ht="22.5" customHeight="1">
      <c r="A24" s="67" t="s">
        <v>31</v>
      </c>
      <c r="B24" s="45">
        <v>0</v>
      </c>
      <c r="C24" s="46">
        <v>0</v>
      </c>
      <c r="D24" s="45">
        <v>6.34</v>
      </c>
      <c r="E24" s="46">
        <v>1</v>
      </c>
      <c r="F24" s="45">
        <f>2.8+3.7</f>
        <v>6.5</v>
      </c>
      <c r="G24" s="46">
        <v>2</v>
      </c>
      <c r="H24" s="45">
        <v>0</v>
      </c>
      <c r="I24" s="46">
        <v>0</v>
      </c>
      <c r="J24" s="45">
        <v>4.54</v>
      </c>
      <c r="K24" s="46">
        <v>1</v>
      </c>
      <c r="L24" s="47">
        <f t="shared" si="0"/>
        <v>17.38</v>
      </c>
      <c r="M24" s="48">
        <f t="shared" si="1"/>
        <v>4</v>
      </c>
    </row>
    <row r="25" spans="1:13" s="11" customFormat="1" ht="22.5" customHeight="1">
      <c r="A25" s="67" t="s">
        <v>32</v>
      </c>
      <c r="B25" s="45">
        <v>0</v>
      </c>
      <c r="C25" s="46">
        <v>0</v>
      </c>
      <c r="D25" s="45">
        <v>5.66</v>
      </c>
      <c r="E25" s="46">
        <v>1</v>
      </c>
      <c r="F25" s="45">
        <f>2.56+2.96</f>
        <v>5.52</v>
      </c>
      <c r="G25" s="46">
        <v>2</v>
      </c>
      <c r="H25" s="45">
        <v>0</v>
      </c>
      <c r="I25" s="46">
        <v>0</v>
      </c>
      <c r="J25" s="45">
        <v>4.28</v>
      </c>
      <c r="K25" s="46">
        <v>1</v>
      </c>
      <c r="L25" s="47">
        <f t="shared" si="0"/>
        <v>15.46</v>
      </c>
      <c r="M25" s="48">
        <f t="shared" si="1"/>
        <v>4</v>
      </c>
    </row>
    <row r="26" spans="1:13" s="11" customFormat="1" ht="22.5" customHeight="1">
      <c r="A26" s="67" t="s">
        <v>33</v>
      </c>
      <c r="B26" s="45">
        <v>0</v>
      </c>
      <c r="C26" s="46">
        <v>0</v>
      </c>
      <c r="D26" s="45">
        <v>7</v>
      </c>
      <c r="E26" s="46">
        <v>1</v>
      </c>
      <c r="F26" s="45">
        <v>2.7</v>
      </c>
      <c r="G26" s="46">
        <v>1</v>
      </c>
      <c r="H26" s="45">
        <v>0</v>
      </c>
      <c r="I26" s="46">
        <v>0</v>
      </c>
      <c r="J26" s="45">
        <v>0</v>
      </c>
      <c r="K26" s="46">
        <v>0</v>
      </c>
      <c r="L26" s="47">
        <f t="shared" si="0"/>
        <v>9.7</v>
      </c>
      <c r="M26" s="48">
        <f t="shared" si="1"/>
        <v>2</v>
      </c>
    </row>
    <row r="27" spans="1:13" s="11" customFormat="1" ht="22.5" customHeight="1">
      <c r="A27" s="67" t="s">
        <v>34</v>
      </c>
      <c r="B27" s="45">
        <v>0</v>
      </c>
      <c r="C27" s="46">
        <v>0</v>
      </c>
      <c r="D27" s="45">
        <v>7.56</v>
      </c>
      <c r="E27" s="46">
        <v>1</v>
      </c>
      <c r="F27" s="45">
        <f>2.98+3.32</f>
        <v>6.3</v>
      </c>
      <c r="G27" s="46">
        <v>2</v>
      </c>
      <c r="H27" s="45">
        <v>0</v>
      </c>
      <c r="I27" s="46">
        <v>0</v>
      </c>
      <c r="J27" s="45">
        <v>4.5</v>
      </c>
      <c r="K27" s="46">
        <v>1</v>
      </c>
      <c r="L27" s="47">
        <f t="shared" si="0"/>
        <v>18.36</v>
      </c>
      <c r="M27" s="48">
        <f t="shared" si="1"/>
        <v>4</v>
      </c>
    </row>
    <row r="28" spans="1:13" s="11" customFormat="1" ht="22.5" customHeight="1">
      <c r="A28" s="67" t="s">
        <v>35</v>
      </c>
      <c r="B28" s="45">
        <v>0</v>
      </c>
      <c r="C28" s="46">
        <v>0</v>
      </c>
      <c r="D28" s="45">
        <v>5.78</v>
      </c>
      <c r="E28" s="46">
        <v>1</v>
      </c>
      <c r="F28" s="45">
        <v>2.44</v>
      </c>
      <c r="G28" s="46">
        <v>1</v>
      </c>
      <c r="H28" s="45">
        <v>0</v>
      </c>
      <c r="I28" s="46">
        <v>0</v>
      </c>
      <c r="J28" s="45">
        <v>4.74</v>
      </c>
      <c r="K28" s="46">
        <v>1</v>
      </c>
      <c r="L28" s="47">
        <f t="shared" si="0"/>
        <v>12.96</v>
      </c>
      <c r="M28" s="48">
        <f t="shared" si="1"/>
        <v>3</v>
      </c>
    </row>
    <row r="29" spans="1:13" s="11" customFormat="1" ht="22.5" customHeight="1">
      <c r="A29" s="67" t="s">
        <v>36</v>
      </c>
      <c r="B29" s="45">
        <v>0</v>
      </c>
      <c r="C29" s="46">
        <v>0</v>
      </c>
      <c r="D29" s="45">
        <v>6.56</v>
      </c>
      <c r="E29" s="46">
        <v>1</v>
      </c>
      <c r="F29" s="45">
        <v>3.26</v>
      </c>
      <c r="G29" s="46">
        <v>1</v>
      </c>
      <c r="H29" s="45">
        <v>0</v>
      </c>
      <c r="I29" s="46">
        <v>0</v>
      </c>
      <c r="J29" s="45">
        <v>0</v>
      </c>
      <c r="K29" s="46">
        <v>0</v>
      </c>
      <c r="L29" s="47">
        <f t="shared" si="0"/>
        <v>9.82</v>
      </c>
      <c r="M29" s="48">
        <f t="shared" si="1"/>
        <v>2</v>
      </c>
    </row>
    <row r="30" spans="1:13" s="11" customFormat="1" ht="22.5" customHeight="1">
      <c r="A30" s="67" t="s">
        <v>37</v>
      </c>
      <c r="B30" s="45">
        <v>0</v>
      </c>
      <c r="C30" s="46">
        <v>0</v>
      </c>
      <c r="D30" s="45">
        <v>8.04</v>
      </c>
      <c r="E30" s="46">
        <v>1</v>
      </c>
      <c r="F30" s="45">
        <f>3.44+3.76</f>
        <v>7.199999999999999</v>
      </c>
      <c r="G30" s="46">
        <v>2</v>
      </c>
      <c r="H30" s="45">
        <v>0</v>
      </c>
      <c r="I30" s="46">
        <v>0</v>
      </c>
      <c r="J30" s="45">
        <v>4.72</v>
      </c>
      <c r="K30" s="46">
        <v>1</v>
      </c>
      <c r="L30" s="47">
        <f t="shared" si="0"/>
        <v>19.959999999999997</v>
      </c>
      <c r="M30" s="48">
        <f t="shared" si="1"/>
        <v>4</v>
      </c>
    </row>
    <row r="31" spans="1:13" s="11" customFormat="1" ht="22.5" customHeight="1">
      <c r="A31" s="67" t="s">
        <v>38</v>
      </c>
      <c r="B31" s="45">
        <v>0</v>
      </c>
      <c r="C31" s="46">
        <v>0</v>
      </c>
      <c r="D31" s="45">
        <v>7</v>
      </c>
      <c r="E31" s="46">
        <v>1</v>
      </c>
      <c r="F31" s="45">
        <f>3.76+3.44</f>
        <v>7.199999999999999</v>
      </c>
      <c r="G31" s="46">
        <v>2</v>
      </c>
      <c r="H31" s="45">
        <v>0</v>
      </c>
      <c r="I31" s="46">
        <v>0</v>
      </c>
      <c r="J31" s="45">
        <v>5.24</v>
      </c>
      <c r="K31" s="46">
        <v>1</v>
      </c>
      <c r="L31" s="47">
        <f t="shared" si="0"/>
        <v>19.439999999999998</v>
      </c>
      <c r="M31" s="48">
        <f t="shared" si="1"/>
        <v>4</v>
      </c>
    </row>
    <row r="32" spans="1:13" s="11" customFormat="1" ht="22.5" customHeight="1">
      <c r="A32" s="67" t="s">
        <v>39</v>
      </c>
      <c r="B32" s="45">
        <v>0</v>
      </c>
      <c r="C32" s="46">
        <v>0</v>
      </c>
      <c r="D32" s="45">
        <v>7.64</v>
      </c>
      <c r="E32" s="46">
        <v>1</v>
      </c>
      <c r="F32" s="45">
        <v>2.52</v>
      </c>
      <c r="G32" s="46">
        <v>1</v>
      </c>
      <c r="H32" s="45">
        <v>0</v>
      </c>
      <c r="I32" s="46">
        <v>0</v>
      </c>
      <c r="J32" s="45">
        <v>4.96</v>
      </c>
      <c r="K32" s="46">
        <v>1</v>
      </c>
      <c r="L32" s="47">
        <f t="shared" si="0"/>
        <v>15.120000000000001</v>
      </c>
      <c r="M32" s="48">
        <f t="shared" si="1"/>
        <v>3</v>
      </c>
    </row>
    <row r="33" spans="1:13" s="11" customFormat="1" ht="22.5" customHeight="1">
      <c r="A33" s="67" t="s">
        <v>40</v>
      </c>
      <c r="B33" s="45">
        <v>0</v>
      </c>
      <c r="C33" s="46">
        <v>0</v>
      </c>
      <c r="D33" s="45">
        <v>7.2</v>
      </c>
      <c r="E33" s="46">
        <v>1</v>
      </c>
      <c r="F33" s="45">
        <v>3.82</v>
      </c>
      <c r="G33" s="46">
        <v>1</v>
      </c>
      <c r="H33" s="45">
        <v>0</v>
      </c>
      <c r="I33" s="46">
        <v>0</v>
      </c>
      <c r="J33" s="45">
        <v>5</v>
      </c>
      <c r="K33" s="46">
        <v>1</v>
      </c>
      <c r="L33" s="47">
        <f t="shared" si="0"/>
        <v>16.02</v>
      </c>
      <c r="M33" s="48">
        <f t="shared" si="1"/>
        <v>3</v>
      </c>
    </row>
    <row r="34" spans="1:13" s="11" customFormat="1" ht="22.5" customHeight="1">
      <c r="A34" s="67" t="s">
        <v>41</v>
      </c>
      <c r="B34" s="45">
        <v>0</v>
      </c>
      <c r="C34" s="46">
        <v>0</v>
      </c>
      <c r="D34" s="45">
        <v>7.68</v>
      </c>
      <c r="E34" s="46">
        <v>1</v>
      </c>
      <c r="F34" s="45">
        <f>3.66+3.18+3.1</f>
        <v>9.94</v>
      </c>
      <c r="G34" s="46">
        <v>3</v>
      </c>
      <c r="H34" s="45">
        <v>0</v>
      </c>
      <c r="I34" s="46">
        <v>0</v>
      </c>
      <c r="J34" s="45">
        <v>4.88</v>
      </c>
      <c r="K34" s="46">
        <v>1</v>
      </c>
      <c r="L34" s="47">
        <f t="shared" si="0"/>
        <v>22.499999999999996</v>
      </c>
      <c r="M34" s="48">
        <f t="shared" si="1"/>
        <v>5</v>
      </c>
    </row>
    <row r="35" spans="1:13" s="11" customFormat="1" ht="23.25" customHeight="1">
      <c r="A35" s="67" t="s">
        <v>42</v>
      </c>
      <c r="B35" s="45">
        <v>0</v>
      </c>
      <c r="C35" s="46">
        <v>0</v>
      </c>
      <c r="D35" s="45">
        <v>4.22</v>
      </c>
      <c r="E35" s="46">
        <v>1</v>
      </c>
      <c r="F35" s="45">
        <f>3.34+3.28+2.64</f>
        <v>9.26</v>
      </c>
      <c r="G35" s="46">
        <v>3</v>
      </c>
      <c r="H35" s="45">
        <v>0</v>
      </c>
      <c r="I35" s="46">
        <v>0</v>
      </c>
      <c r="J35" s="45">
        <v>0</v>
      </c>
      <c r="K35" s="46">
        <v>0</v>
      </c>
      <c r="L35" s="47">
        <f t="shared" si="0"/>
        <v>13.48</v>
      </c>
      <c r="M35" s="48">
        <f t="shared" si="1"/>
        <v>4</v>
      </c>
    </row>
    <row r="36" spans="1:17" s="11" customFormat="1" ht="25.5" customHeight="1">
      <c r="A36" s="69" t="s">
        <v>9</v>
      </c>
      <c r="B36" s="70">
        <f>SUM(B5:B35)</f>
        <v>0</v>
      </c>
      <c r="C36" s="70">
        <f>SUM(C5:C35)</f>
        <v>0</v>
      </c>
      <c r="D36" s="113">
        <f>SUM(D5:D35)</f>
        <v>207.38</v>
      </c>
      <c r="E36" s="71">
        <f>SUM(E5:E35)</f>
        <v>31</v>
      </c>
      <c r="F36" s="70">
        <f>SUM(F5:F35)</f>
        <v>176.49999999999994</v>
      </c>
      <c r="G36" s="71">
        <f>SUM(G5:G35)</f>
        <v>55</v>
      </c>
      <c r="H36" s="70">
        <f>SUM(H5:H35)</f>
        <v>0</v>
      </c>
      <c r="I36" s="71">
        <f>SUM(I5:I35)</f>
        <v>0</v>
      </c>
      <c r="J36" s="70">
        <f>SUM(J5:J35)</f>
        <v>111.23999999999998</v>
      </c>
      <c r="K36" s="71">
        <f>SUM(K5:K35)</f>
        <v>25</v>
      </c>
      <c r="L36" s="70">
        <f>SUM(L5:L35)</f>
        <v>495.1199999999999</v>
      </c>
      <c r="M36" s="71">
        <f>SUM(M5:M35)</f>
        <v>111</v>
      </c>
      <c r="O36" s="15"/>
      <c r="P36" s="15"/>
      <c r="Q36" s="15"/>
    </row>
    <row r="37" spans="1:17" s="11" customFormat="1" ht="12.75" customHeight="1" hidden="1">
      <c r="A37" s="102"/>
      <c r="B37" s="103"/>
      <c r="C37" s="104"/>
      <c r="D37" s="105"/>
      <c r="E37" s="106"/>
      <c r="F37" s="105"/>
      <c r="G37" s="106"/>
      <c r="H37" s="105"/>
      <c r="I37" s="106"/>
      <c r="J37" s="105"/>
      <c r="K37" s="106"/>
      <c r="L37" s="107"/>
      <c r="M37" s="108"/>
      <c r="O37" s="15"/>
      <c r="P37" s="15"/>
      <c r="Q37" s="15"/>
    </row>
    <row r="38" spans="1:15" s="25" customFormat="1" ht="18.75" customHeight="1">
      <c r="A38" s="72" t="s">
        <v>75</v>
      </c>
      <c r="B38" s="72"/>
      <c r="C38" s="72"/>
      <c r="D38" s="73"/>
      <c r="E38" s="73"/>
      <c r="F38" s="73"/>
      <c r="G38" s="73"/>
      <c r="H38" s="73"/>
      <c r="I38" s="73"/>
      <c r="K38" s="73"/>
      <c r="L38" s="109"/>
      <c r="M38" s="74"/>
      <c r="O38" s="110"/>
    </row>
    <row r="39" spans="1:15" ht="14.25">
      <c r="A39" s="38"/>
      <c r="B39" s="38"/>
      <c r="C39" s="38"/>
      <c r="D39" s="38"/>
      <c r="E39" s="31"/>
      <c r="F39" s="31"/>
      <c r="G39" s="31"/>
      <c r="H39" s="31"/>
      <c r="I39" s="31"/>
      <c r="J39" s="31"/>
      <c r="K39" s="31"/>
      <c r="L39" s="32"/>
      <c r="M39" s="32"/>
      <c r="O39" s="32"/>
    </row>
    <row r="40" spans="1:13" ht="14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32"/>
      <c r="M40" s="32"/>
    </row>
    <row r="41" spans="1:13" ht="14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4"/>
      <c r="M41" s="34"/>
    </row>
    <row r="42" spans="1:13" ht="14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32"/>
      <c r="M42" s="32"/>
    </row>
  </sheetData>
  <sheetProtection/>
  <mergeCells count="10">
    <mergeCell ref="A39:D39"/>
    <mergeCell ref="A3:A4"/>
    <mergeCell ref="A1:M1"/>
    <mergeCell ref="L2:M2"/>
    <mergeCell ref="B3:C3"/>
    <mergeCell ref="D3:E3"/>
    <mergeCell ref="F3:G3"/>
    <mergeCell ref="H3:I3"/>
    <mergeCell ref="J3:K3"/>
    <mergeCell ref="L3:M3"/>
  </mergeCells>
  <printOptions/>
  <pageMargins left="0.23999999999999996" right="0.22" top="0.22999999999999998" bottom="0.22999999999999998" header="0.16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2024-01-02T05:11:23Z</dcterms:created>
  <dcterms:modified xsi:type="dcterms:W3CDTF">2024-01-02T05:16:20Z</dcterms:modified>
  <cp:category/>
  <cp:version/>
  <cp:contentType/>
  <cp:contentStatus/>
</cp:coreProperties>
</file>